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nicolasplaisier/Desktop/"/>
    </mc:Choice>
  </mc:AlternateContent>
  <xr:revisionPtr revIDLastSave="0" documentId="13_ncr:1_{B2ABA0FA-7822-4C4F-876B-D431E4BDCDDC}" xr6:coauthVersionLast="47" xr6:coauthVersionMax="47" xr10:uidLastSave="{00000000-0000-0000-0000-000000000000}"/>
  <workbookProtection workbookPassword="DE83" lockStructure="1"/>
  <bookViews>
    <workbookView xWindow="0" yWindow="0" windowWidth="38400" windowHeight="21600" activeTab="4" xr2:uid="{00000000-000D-0000-FFFF-FFFF00000000}"/>
  </bookViews>
  <sheets>
    <sheet name="Carnet de route" sheetId="1" r:id="rId1"/>
    <sheet name="Tableau de bord" sheetId="2" r:id="rId2"/>
    <sheet name="Historique d'entretien" sheetId="3" state="veryHidden" r:id="rId3"/>
    <sheet name="Historique entretien" sheetId="4" r:id="rId4"/>
    <sheet name="Vidéo mode d'emploi" sheetId="5" r:id="rId5"/>
    <sheet name="_SF_CORE" sheetId="6" state="veryHidden" r:id="rId6"/>
  </sheets>
  <calcPr calcId="191029" iterateDelta="1E-4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ns2="http://schemas.libreoffice.org/" uri="{7626C862-2A13-11E5-B345-FEFF819CDC9F}">
      <ns2:extCalcPr stringRefSyntax="ExcelA1"/>
    </ext>
  </extLst>
</workbook>
</file>

<file path=xl/calcChain.xml><?xml version="1.0" encoding="utf-8"?>
<calcChain xmlns="http://schemas.openxmlformats.org/spreadsheetml/2006/main">
  <c r="B3" i="6" l="1"/>
  <c r="A2" i="6"/>
  <c r="E484" i="3" s="1"/>
  <c r="A419" i="3"/>
  <c r="E416" i="3"/>
  <c r="D406" i="3"/>
  <c r="A384" i="3"/>
  <c r="E380" i="3"/>
  <c r="D380" i="3"/>
  <c r="C370" i="3"/>
  <c r="A346" i="3"/>
  <c r="C343" i="3"/>
  <c r="B331" i="3"/>
  <c r="E316" i="3"/>
  <c r="B316" i="3"/>
  <c r="A314" i="3"/>
  <c r="C299" i="3"/>
  <c r="B293" i="3"/>
  <c r="A293" i="3"/>
  <c r="D284" i="3"/>
  <c r="C284" i="3"/>
  <c r="B283" i="3"/>
  <c r="D279" i="3"/>
  <c r="D264" i="3"/>
  <c r="C264" i="3"/>
  <c r="E258" i="3"/>
  <c r="C255" i="3"/>
  <c r="C253" i="3"/>
  <c r="A248" i="3"/>
  <c r="E247" i="3"/>
  <c r="B247" i="3"/>
  <c r="A245" i="3"/>
  <c r="C235" i="3"/>
  <c r="B232" i="3"/>
  <c r="B231" i="3"/>
  <c r="D226" i="3"/>
  <c r="C225" i="3"/>
  <c r="C221" i="3"/>
  <c r="A216" i="3"/>
  <c r="D214" i="3"/>
  <c r="C214" i="3"/>
  <c r="E212" i="3"/>
  <c r="C207" i="3"/>
  <c r="B205" i="3"/>
  <c r="E202" i="3"/>
  <c r="D199" i="3"/>
  <c r="C196" i="3"/>
  <c r="A193" i="3"/>
  <c r="D190" i="3"/>
  <c r="C190" i="3"/>
  <c r="A190" i="3"/>
  <c r="B189" i="3"/>
  <c r="J189" i="3" s="1"/>
  <c r="E184" i="3"/>
  <c r="B180" i="3"/>
  <c r="J180" i="3" s="1"/>
  <c r="A178" i="3"/>
  <c r="E177" i="3"/>
  <c r="E175" i="3"/>
  <c r="E173" i="3"/>
  <c r="D173" i="3"/>
  <c r="B170" i="3"/>
  <c r="J170" i="3" s="1"/>
  <c r="B169" i="3"/>
  <c r="J169" i="3" s="1"/>
  <c r="A169" i="3"/>
  <c r="D164" i="3"/>
  <c r="E161" i="3"/>
  <c r="D161" i="3"/>
  <c r="D160" i="3"/>
  <c r="B155" i="3"/>
  <c r="J155" i="3" s="1"/>
  <c r="E154" i="3"/>
  <c r="A154" i="3"/>
  <c r="D150" i="3"/>
  <c r="B150" i="3"/>
  <c r="J150" i="3" s="1"/>
  <c r="A150" i="3"/>
  <c r="D149" i="3"/>
  <c r="B142" i="3"/>
  <c r="J142" i="3" s="1"/>
  <c r="A142" i="3"/>
  <c r="E141" i="3"/>
  <c r="E136" i="3"/>
  <c r="E135" i="3"/>
  <c r="D135" i="3"/>
  <c r="C135" i="3"/>
  <c r="A134" i="3"/>
  <c r="B131" i="3"/>
  <c r="J131" i="3" s="1"/>
  <c r="C129" i="3"/>
  <c r="B124" i="3"/>
  <c r="J124" i="3" s="1"/>
  <c r="A124" i="3"/>
  <c r="E123" i="3"/>
  <c r="A122" i="3"/>
  <c r="B121" i="3"/>
  <c r="J121" i="3" s="1"/>
  <c r="D117" i="3"/>
  <c r="D116" i="3"/>
  <c r="E115" i="3"/>
  <c r="E114" i="3"/>
  <c r="A113" i="3"/>
  <c r="C110" i="3"/>
  <c r="C107" i="3"/>
  <c r="E106" i="3"/>
  <c r="E105" i="3"/>
  <c r="A102" i="3"/>
  <c r="E101" i="3"/>
  <c r="D101" i="3"/>
  <c r="B101" i="3"/>
  <c r="J101" i="3" s="1"/>
  <c r="E100" i="3"/>
  <c r="E98" i="3"/>
  <c r="E94" i="3"/>
  <c r="D93" i="3"/>
  <c r="E91" i="3"/>
  <c r="E90" i="3"/>
  <c r="D90" i="3"/>
  <c r="B90" i="3"/>
  <c r="J90" i="3" s="1"/>
  <c r="E87" i="3"/>
  <c r="B85" i="3"/>
  <c r="J85" i="3" s="1"/>
  <c r="D84" i="3"/>
  <c r="A84" i="3"/>
  <c r="D79" i="3"/>
  <c r="B79" i="3"/>
  <c r="J79" i="3" s="1"/>
  <c r="E78" i="3"/>
  <c r="C75" i="3"/>
  <c r="A75" i="3"/>
  <c r="B73" i="3"/>
  <c r="J73" i="3" s="1"/>
  <c r="D72" i="3"/>
  <c r="A71" i="3"/>
  <c r="D70" i="3"/>
  <c r="D69" i="3"/>
  <c r="A65" i="3"/>
  <c r="D64" i="3"/>
  <c r="C64" i="3"/>
  <c r="C62" i="3"/>
  <c r="B62" i="3"/>
  <c r="J62" i="3" s="1"/>
  <c r="B61" i="3"/>
  <c r="J61" i="3" s="1"/>
  <c r="A61" i="3"/>
  <c r="E59" i="3"/>
  <c r="A59" i="3"/>
  <c r="D56" i="3"/>
  <c r="C55" i="3"/>
  <c r="B54" i="3"/>
  <c r="J54" i="3" s="1"/>
  <c r="A54" i="3"/>
  <c r="C52" i="3"/>
  <c r="D51" i="3"/>
  <c r="A51" i="3"/>
  <c r="D50" i="3"/>
  <c r="A50" i="3"/>
  <c r="B48" i="3"/>
  <c r="J48" i="3" s="1"/>
  <c r="D47" i="3"/>
  <c r="C46" i="3"/>
  <c r="A45" i="3"/>
  <c r="D43" i="3"/>
  <c r="D42" i="3"/>
  <c r="A41" i="3"/>
  <c r="E40" i="3"/>
  <c r="C40" i="3"/>
  <c r="B40" i="3"/>
  <c r="J40" i="3" s="1"/>
  <c r="E39" i="3"/>
  <c r="C37" i="3"/>
  <c r="A36" i="3"/>
  <c r="E34" i="3"/>
  <c r="D34" i="3"/>
  <c r="C33" i="3"/>
  <c r="E32" i="3"/>
  <c r="D32" i="3"/>
  <c r="B31" i="3"/>
  <c r="J31" i="3" s="1"/>
  <c r="E29" i="3"/>
  <c r="D29" i="3"/>
  <c r="C28" i="3"/>
  <c r="E25" i="3"/>
  <c r="C25" i="3"/>
  <c r="B25" i="3"/>
  <c r="J25" i="3" s="1"/>
  <c r="D23" i="3"/>
  <c r="C23" i="3"/>
  <c r="E21" i="3"/>
  <c r="C21" i="3"/>
  <c r="E20" i="3"/>
  <c r="D20" i="3"/>
  <c r="D19" i="3"/>
  <c r="A16" i="3"/>
  <c r="J15" i="3"/>
  <c r="J9" i="3"/>
  <c r="J6" i="3"/>
  <c r="J5" i="3"/>
  <c r="E1" i="3"/>
  <c r="D1" i="3"/>
  <c r="C1" i="3"/>
  <c r="F73" i="2"/>
  <c r="G67" i="2"/>
  <c r="G63" i="2"/>
  <c r="G62" i="2"/>
  <c r="F59" i="2"/>
  <c r="F58" i="2"/>
  <c r="F55" i="2"/>
  <c r="G49" i="2"/>
  <c r="F49" i="2"/>
  <c r="G47" i="2"/>
  <c r="G46" i="2"/>
  <c r="F44" i="2"/>
  <c r="F39" i="2"/>
  <c r="F38" i="2"/>
  <c r="G35" i="2"/>
  <c r="G34" i="2"/>
  <c r="G31" i="2"/>
  <c r="G30" i="2"/>
  <c r="G29" i="2"/>
  <c r="F29" i="2"/>
  <c r="G28" i="2"/>
  <c r="F26" i="2"/>
  <c r="G19" i="2"/>
  <c r="F18" i="2"/>
  <c r="G17" i="2"/>
  <c r="G16" i="2"/>
  <c r="G14" i="2"/>
  <c r="F14" i="2"/>
  <c r="F8" i="2"/>
  <c r="F4" i="2"/>
  <c r="E1" i="2"/>
  <c r="G22" i="2" s="1"/>
  <c r="F9637" i="1"/>
  <c r="F9632" i="1"/>
  <c r="F9631" i="1"/>
  <c r="F9630" i="1"/>
  <c r="F9623" i="1"/>
  <c r="F9622" i="1"/>
  <c r="F9621" i="1"/>
  <c r="F9617" i="1"/>
  <c r="F9616" i="1"/>
  <c r="F9615" i="1"/>
  <c r="F9613" i="1"/>
  <c r="F9604" i="1"/>
  <c r="F9602" i="1"/>
  <c r="F9601" i="1"/>
  <c r="F9598" i="1"/>
  <c r="F9596" i="1"/>
  <c r="F9595" i="1"/>
  <c r="F9594" i="1"/>
  <c r="F9592" i="1"/>
  <c r="F9589" i="1"/>
  <c r="F9584" i="1"/>
  <c r="F9579" i="1"/>
  <c r="F9578" i="1"/>
  <c r="F9577" i="1"/>
  <c r="F9572" i="1"/>
  <c r="F9570" i="1"/>
  <c r="F9566" i="1"/>
  <c r="F9565" i="1"/>
  <c r="F9564" i="1"/>
  <c r="F9562" i="1"/>
  <c r="F9559" i="1"/>
  <c r="F9553" i="1"/>
  <c r="F9551" i="1"/>
  <c r="F9548" i="1"/>
  <c r="F9546" i="1"/>
  <c r="F9542" i="1"/>
  <c r="F9540" i="1"/>
  <c r="F9538" i="1"/>
  <c r="F9537" i="1"/>
  <c r="F9536" i="1"/>
  <c r="F9533" i="1"/>
  <c r="F9526" i="1"/>
  <c r="F9524" i="1"/>
  <c r="F9522" i="1"/>
  <c r="F9520" i="1"/>
  <c r="F9519" i="1"/>
  <c r="F9518" i="1"/>
  <c r="F9515" i="1"/>
  <c r="F9511" i="1"/>
  <c r="F9510" i="1"/>
  <c r="F9506" i="1"/>
  <c r="F9503" i="1"/>
  <c r="F9501" i="1"/>
  <c r="F9499" i="1"/>
  <c r="F9497" i="1"/>
  <c r="F9494" i="1"/>
  <c r="F9493" i="1"/>
  <c r="F9492" i="1"/>
  <c r="F9489" i="1"/>
  <c r="F9487" i="1"/>
  <c r="F9484" i="1"/>
  <c r="F9481" i="1"/>
  <c r="F9480" i="1"/>
  <c r="F9477" i="1"/>
  <c r="F9473" i="1"/>
  <c r="F9470" i="1"/>
  <c r="F9469" i="1"/>
  <c r="F9468" i="1"/>
  <c r="F9467" i="1"/>
  <c r="F9466" i="1"/>
  <c r="F9464" i="1"/>
  <c r="F9456" i="1"/>
  <c r="F9455" i="1"/>
  <c r="F9453" i="1"/>
  <c r="F9451" i="1"/>
  <c r="F9450" i="1"/>
  <c r="F9449" i="1"/>
  <c r="F9448" i="1"/>
  <c r="F9447" i="1"/>
  <c r="F9445" i="1"/>
  <c r="F9439" i="1"/>
  <c r="F9435" i="1"/>
  <c r="F9434" i="1"/>
  <c r="F9433" i="1"/>
  <c r="F9429" i="1"/>
  <c r="F9428" i="1"/>
  <c r="F9427" i="1"/>
  <c r="F9423" i="1"/>
  <c r="F9422" i="1"/>
  <c r="F9421" i="1"/>
  <c r="F9419" i="1"/>
  <c r="F9415" i="1"/>
  <c r="F9414" i="1"/>
  <c r="F9413" i="1"/>
  <c r="F9411" i="1"/>
  <c r="F9407" i="1"/>
  <c r="F9406" i="1"/>
  <c r="F9405" i="1"/>
  <c r="F9403" i="1"/>
  <c r="F9402" i="1"/>
  <c r="F9400" i="1"/>
  <c r="F9397" i="1"/>
  <c r="F9396" i="1"/>
  <c r="F9394" i="1"/>
  <c r="F9389" i="1"/>
  <c r="F9388" i="1"/>
  <c r="F9387" i="1"/>
  <c r="F9386" i="1"/>
  <c r="F9385" i="1"/>
  <c r="F9384" i="1"/>
  <c r="F9382" i="1"/>
  <c r="F9378" i="1"/>
  <c r="F9374" i="1"/>
  <c r="F9373" i="1"/>
  <c r="F9371" i="1"/>
  <c r="F9370" i="1"/>
  <c r="F9369" i="1"/>
  <c r="F9368" i="1"/>
  <c r="F9367" i="1"/>
  <c r="F9366" i="1"/>
  <c r="F9363" i="1"/>
  <c r="F9357" i="1"/>
  <c r="F9356" i="1"/>
  <c r="F9355" i="1"/>
  <c r="F9353" i="1"/>
  <c r="F9352" i="1"/>
  <c r="F9351" i="1"/>
  <c r="F9349" i="1"/>
  <c r="F9347" i="1"/>
  <c r="F9346" i="1"/>
  <c r="F9342" i="1"/>
  <c r="F9339" i="1"/>
  <c r="F9338" i="1"/>
  <c r="F9337" i="1"/>
  <c r="F9333" i="1"/>
  <c r="F9332" i="1"/>
  <c r="F9331" i="1"/>
  <c r="F9330" i="1"/>
  <c r="F9329" i="1"/>
  <c r="F9326" i="1"/>
  <c r="F9324" i="1"/>
  <c r="F9321" i="1"/>
  <c r="F9318" i="1"/>
  <c r="F9317" i="1"/>
  <c r="F9315" i="1"/>
  <c r="F9314" i="1"/>
  <c r="F9313" i="1"/>
  <c r="F9310" i="1"/>
  <c r="F9309" i="1"/>
  <c r="F9308" i="1"/>
  <c r="F9305" i="1"/>
  <c r="F9301" i="1"/>
  <c r="F9300" i="1"/>
  <c r="F9299" i="1"/>
  <c r="F9297" i="1"/>
  <c r="F9294" i="1"/>
  <c r="F9293" i="1"/>
  <c r="F9291" i="1"/>
  <c r="F9290" i="1"/>
  <c r="F9288" i="1"/>
  <c r="F9286" i="1"/>
  <c r="F9283" i="1"/>
  <c r="F9282" i="1"/>
  <c r="F9281" i="1"/>
  <c r="F9276" i="1"/>
  <c r="F9275" i="1"/>
  <c r="F9273" i="1"/>
  <c r="F9272" i="1"/>
  <c r="F9271" i="1"/>
  <c r="F9270" i="1"/>
  <c r="F9269" i="1"/>
  <c r="F9268" i="1"/>
  <c r="F9265" i="1"/>
  <c r="F9261" i="1"/>
  <c r="F9260" i="1"/>
  <c r="F9257" i="1"/>
  <c r="F9256" i="1"/>
  <c r="F9255" i="1"/>
  <c r="F9254" i="1"/>
  <c r="F9253" i="1"/>
  <c r="F9252" i="1"/>
  <c r="F9251" i="1"/>
  <c r="F9250" i="1"/>
  <c r="F9244" i="1"/>
  <c r="F9243" i="1"/>
  <c r="F9242" i="1"/>
  <c r="F9240" i="1"/>
  <c r="F9239" i="1"/>
  <c r="F9238" i="1"/>
  <c r="F9237" i="1"/>
  <c r="F9236" i="1"/>
  <c r="F9235" i="1"/>
  <c r="F9234" i="1"/>
  <c r="F9230" i="1"/>
  <c r="F9227" i="1"/>
  <c r="F9226" i="1"/>
  <c r="F9225" i="1"/>
  <c r="F9223" i="1"/>
  <c r="F9222" i="1"/>
  <c r="F9221" i="1"/>
  <c r="F9220" i="1"/>
  <c r="F9219" i="1"/>
  <c r="F9215" i="1"/>
  <c r="F9214" i="1"/>
  <c r="F9213" i="1"/>
  <c r="F9210" i="1"/>
  <c r="F9209" i="1"/>
  <c r="F9208" i="1"/>
  <c r="F9206" i="1"/>
  <c r="F9205" i="1"/>
  <c r="F9204" i="1"/>
  <c r="F9200" i="1"/>
  <c r="F9199" i="1"/>
  <c r="F9198" i="1"/>
  <c r="F9197" i="1"/>
  <c r="F9196" i="1"/>
  <c r="F9193" i="1"/>
  <c r="F9192" i="1"/>
  <c r="F9191" i="1"/>
  <c r="F9188" i="1"/>
  <c r="F9185" i="1"/>
  <c r="F9184" i="1"/>
  <c r="F9183" i="1"/>
  <c r="F9182" i="1"/>
  <c r="F9181" i="1"/>
  <c r="F9180" i="1"/>
  <c r="F9179" i="1"/>
  <c r="F9176" i="1"/>
  <c r="F9174" i="1"/>
  <c r="F9173" i="1"/>
  <c r="F9169" i="1"/>
  <c r="F9168" i="1"/>
  <c r="F9167" i="1"/>
  <c r="F9166" i="1"/>
  <c r="F9165" i="1"/>
  <c r="F9164" i="1"/>
  <c r="F9163" i="1"/>
  <c r="F9162" i="1"/>
  <c r="F9158" i="1"/>
  <c r="F9155" i="1"/>
  <c r="F9154" i="1"/>
  <c r="F9152" i="1"/>
  <c r="F9151" i="1"/>
  <c r="F9150" i="1"/>
  <c r="F9149" i="1"/>
  <c r="F9148" i="1"/>
  <c r="F9146" i="1"/>
  <c r="F9145" i="1"/>
  <c r="F9144" i="1"/>
  <c r="F9139" i="1"/>
  <c r="F9138" i="1"/>
  <c r="F9137" i="1"/>
  <c r="F9135" i="1"/>
  <c r="F9134" i="1"/>
  <c r="F9132" i="1"/>
  <c r="F9131" i="1"/>
  <c r="F9130" i="1"/>
  <c r="F9129" i="1"/>
  <c r="F9128" i="1"/>
  <c r="F9125" i="1"/>
  <c r="F9122" i="1"/>
  <c r="F9121" i="1"/>
  <c r="F9120" i="1"/>
  <c r="F9117" i="1"/>
  <c r="F9116" i="1"/>
  <c r="F9115" i="1"/>
  <c r="F9114" i="1"/>
  <c r="F9113" i="1"/>
  <c r="F9110" i="1"/>
  <c r="F9109" i="1"/>
  <c r="F9108" i="1"/>
  <c r="F9104" i="1"/>
  <c r="F9103" i="1"/>
  <c r="F9102" i="1"/>
  <c r="F9100" i="1"/>
  <c r="F9099" i="1"/>
  <c r="F9098" i="1"/>
  <c r="F9095" i="1"/>
  <c r="F9094" i="1"/>
  <c r="F9093" i="1"/>
  <c r="F9092" i="1"/>
  <c r="F9090" i="1"/>
  <c r="F9087" i="1"/>
  <c r="F9086" i="1"/>
  <c r="F9085" i="1"/>
  <c r="F9083" i="1"/>
  <c r="F9080" i="1"/>
  <c r="F9079" i="1"/>
  <c r="F9078" i="1"/>
  <c r="F9076" i="1"/>
  <c r="F9075" i="1"/>
  <c r="F9074" i="1"/>
  <c r="F9073" i="1"/>
  <c r="F9070" i="1"/>
  <c r="F9069" i="1"/>
  <c r="F9068" i="1"/>
  <c r="F9064" i="1"/>
  <c r="F9062" i="1"/>
  <c r="F9061" i="1"/>
  <c r="F9060" i="1"/>
  <c r="F9059" i="1"/>
  <c r="F9058" i="1"/>
  <c r="F9057" i="1"/>
  <c r="F9056" i="1"/>
  <c r="F9053" i="1"/>
  <c r="F9050" i="1"/>
  <c r="F9048" i="1"/>
  <c r="F9046" i="1"/>
  <c r="F9045" i="1"/>
  <c r="F9044" i="1"/>
  <c r="F9043" i="1"/>
  <c r="F9042" i="1"/>
  <c r="F9041" i="1"/>
  <c r="F9040" i="1"/>
  <c r="F9039" i="1"/>
  <c r="F9033" i="1"/>
  <c r="F9032" i="1"/>
  <c r="F9031" i="1"/>
  <c r="F9029" i="1"/>
  <c r="F9028" i="1"/>
  <c r="F9027" i="1"/>
  <c r="F9026" i="1"/>
  <c r="F9025" i="1"/>
  <c r="F9024" i="1"/>
  <c r="F9023" i="1"/>
  <c r="F9019" i="1"/>
  <c r="F9016" i="1"/>
  <c r="F9015" i="1"/>
  <c r="F9014" i="1"/>
  <c r="F9012" i="1"/>
  <c r="F9011" i="1"/>
  <c r="F9010" i="1"/>
  <c r="F9009" i="1"/>
  <c r="F9008" i="1"/>
  <c r="F9004" i="1"/>
  <c r="F9003" i="1"/>
  <c r="F9002" i="1"/>
  <c r="F8999" i="1"/>
  <c r="F8998" i="1"/>
  <c r="F8997" i="1"/>
  <c r="F8996" i="1"/>
  <c r="F8995" i="1"/>
  <c r="F8994" i="1"/>
  <c r="F8992" i="1"/>
  <c r="F8989" i="1"/>
  <c r="F8988" i="1"/>
  <c r="F8987" i="1"/>
  <c r="F8986" i="1"/>
  <c r="F8985" i="1"/>
  <c r="F8982" i="1"/>
  <c r="F8981" i="1"/>
  <c r="F8980" i="1"/>
  <c r="F8978" i="1"/>
  <c r="F8977" i="1"/>
  <c r="F8974" i="1"/>
  <c r="F8973" i="1"/>
  <c r="F8972" i="1"/>
  <c r="F8971" i="1"/>
  <c r="F8970" i="1"/>
  <c r="F8969" i="1"/>
  <c r="F8968" i="1"/>
  <c r="F8965" i="1"/>
  <c r="F8964" i="1"/>
  <c r="F8963" i="1"/>
  <c r="F8960" i="1"/>
  <c r="F8959" i="1"/>
  <c r="F8958" i="1"/>
  <c r="F8957" i="1"/>
  <c r="F8956" i="1"/>
  <c r="F8955" i="1"/>
  <c r="F8954" i="1"/>
  <c r="F8953" i="1"/>
  <c r="F8952" i="1"/>
  <c r="F8949" i="1"/>
  <c r="F8946" i="1"/>
  <c r="F8945" i="1"/>
  <c r="F8944" i="1"/>
  <c r="F8943" i="1"/>
  <c r="F8942" i="1"/>
  <c r="F8941" i="1"/>
  <c r="F8940" i="1"/>
  <c r="F8939" i="1"/>
  <c r="F8938" i="1"/>
  <c r="F8937" i="1"/>
  <c r="F8936" i="1"/>
  <c r="F8931" i="1"/>
  <c r="F8930" i="1"/>
  <c r="F8929" i="1"/>
  <c r="F8928" i="1"/>
  <c r="F8927" i="1"/>
  <c r="F8926" i="1"/>
  <c r="F8925" i="1"/>
  <c r="F8924" i="1"/>
  <c r="F8923" i="1"/>
  <c r="F8922" i="1"/>
  <c r="F8921" i="1"/>
  <c r="F8918" i="1"/>
  <c r="F8915" i="1"/>
  <c r="F8914" i="1"/>
  <c r="F8913" i="1"/>
  <c r="F8912" i="1"/>
  <c r="F8911" i="1"/>
  <c r="F8910" i="1"/>
  <c r="F8909" i="1"/>
  <c r="F8908" i="1"/>
  <c r="F8907" i="1"/>
  <c r="F8904" i="1"/>
  <c r="F8903" i="1"/>
  <c r="F8902" i="1"/>
  <c r="F8899" i="1"/>
  <c r="F8898" i="1"/>
  <c r="F8897" i="1"/>
  <c r="F8896" i="1"/>
  <c r="F8895" i="1"/>
  <c r="F8894" i="1"/>
  <c r="F8893" i="1"/>
  <c r="F8890" i="1"/>
  <c r="F8889" i="1"/>
  <c r="F8888" i="1"/>
  <c r="F8887" i="1"/>
  <c r="F8886" i="1"/>
  <c r="F8883" i="1"/>
  <c r="F8882" i="1"/>
  <c r="F8881" i="1"/>
  <c r="F8880" i="1"/>
  <c r="F8879" i="1"/>
  <c r="F8876" i="1"/>
  <c r="F8875" i="1"/>
  <c r="F8874" i="1"/>
  <c r="F8873" i="1"/>
  <c r="F8872" i="1"/>
  <c r="F8871" i="1"/>
  <c r="F8870" i="1"/>
  <c r="F8867" i="1"/>
  <c r="F8866" i="1"/>
  <c r="F8865" i="1"/>
  <c r="F8862" i="1"/>
  <c r="F8861" i="1"/>
  <c r="F8860" i="1"/>
  <c r="F8859" i="1"/>
  <c r="F8858" i="1"/>
  <c r="F8857" i="1"/>
  <c r="F8856" i="1"/>
  <c r="F8855" i="1"/>
  <c r="F8854" i="1"/>
  <c r="F8851" i="1"/>
  <c r="F8848" i="1"/>
  <c r="F8847" i="1"/>
  <c r="F8846" i="1"/>
  <c r="F8845" i="1"/>
  <c r="F8844" i="1"/>
  <c r="F8843" i="1"/>
  <c r="F8842" i="1"/>
  <c r="F8841" i="1"/>
  <c r="F8840" i="1"/>
  <c r="F8839" i="1"/>
  <c r="F8838" i="1"/>
  <c r="F8833" i="1"/>
  <c r="F8832" i="1"/>
  <c r="F8831" i="1"/>
  <c r="F8830" i="1"/>
  <c r="F8829" i="1"/>
  <c r="F8828" i="1"/>
  <c r="F8827" i="1"/>
  <c r="F8826" i="1"/>
  <c r="F8825" i="1"/>
  <c r="F8824" i="1"/>
  <c r="F8823" i="1"/>
  <c r="F8820" i="1"/>
  <c r="F8817" i="1"/>
  <c r="F8816" i="1"/>
  <c r="F8815" i="1"/>
  <c r="F8814" i="1"/>
  <c r="F8813" i="1"/>
  <c r="F8812" i="1"/>
  <c r="F8811" i="1"/>
  <c r="F8810" i="1"/>
  <c r="F8809" i="1"/>
  <c r="F8806" i="1"/>
  <c r="F8805" i="1"/>
  <c r="F8804" i="1"/>
  <c r="F8801" i="1"/>
  <c r="F8800" i="1"/>
  <c r="F8799" i="1"/>
  <c r="F8798" i="1"/>
  <c r="F8797" i="1"/>
  <c r="F8796" i="1"/>
  <c r="F8795" i="1"/>
  <c r="F8793" i="1"/>
  <c r="F8792" i="1"/>
  <c r="F8791" i="1"/>
  <c r="F8790" i="1"/>
  <c r="F8789" i="1"/>
  <c r="F8786" i="1"/>
  <c r="F8785" i="1"/>
  <c r="F8784" i="1"/>
  <c r="F8783" i="1"/>
  <c r="F8782" i="1"/>
  <c r="F8781" i="1"/>
  <c r="F8779" i="1"/>
  <c r="F8778" i="1"/>
  <c r="F8777" i="1"/>
  <c r="F8776" i="1"/>
  <c r="F8775" i="1"/>
  <c r="F8774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B31" i="1"/>
  <c r="F30" i="1"/>
  <c r="F29" i="1"/>
  <c r="F28" i="1"/>
  <c r="F27" i="1"/>
  <c r="F26" i="1"/>
  <c r="F25" i="1"/>
  <c r="F24" i="1"/>
  <c r="F23" i="1"/>
  <c r="F22" i="1"/>
  <c r="F21" i="1"/>
  <c r="F20" i="1"/>
  <c r="F19" i="1"/>
  <c r="K18" i="1"/>
  <c r="F18" i="1"/>
  <c r="F17" i="1"/>
  <c r="F16" i="1"/>
  <c r="F15" i="1"/>
  <c r="F14" i="1"/>
  <c r="F2" i="1"/>
  <c r="D2" i="1"/>
  <c r="F9013" i="1" l="1"/>
  <c r="F9030" i="1"/>
  <c r="F9047" i="1"/>
  <c r="F9065" i="1"/>
  <c r="F9084" i="1"/>
  <c r="F9101" i="1"/>
  <c r="F9118" i="1"/>
  <c r="F9136" i="1"/>
  <c r="F9153" i="1"/>
  <c r="F9170" i="1"/>
  <c r="F9190" i="1"/>
  <c r="F9207" i="1"/>
  <c r="F9224" i="1"/>
  <c r="F9241" i="1"/>
  <c r="F9258" i="1"/>
  <c r="F9277" i="1"/>
  <c r="F9298" i="1"/>
  <c r="F9316" i="1"/>
  <c r="F9336" i="1"/>
  <c r="F9354" i="1"/>
  <c r="F9372" i="1"/>
  <c r="F9391" i="1"/>
  <c r="F9412" i="1"/>
  <c r="F9431" i="1"/>
  <c r="F9452" i="1"/>
  <c r="F9476" i="1"/>
  <c r="F9498" i="1"/>
  <c r="F9521" i="1"/>
  <c r="F9547" i="1"/>
  <c r="F9574" i="1"/>
  <c r="F9599" i="1"/>
  <c r="F9627" i="1"/>
  <c r="F17" i="2"/>
  <c r="F35" i="2"/>
  <c r="G58" i="2"/>
  <c r="J7" i="3"/>
  <c r="D24" i="3"/>
  <c r="D33" i="3"/>
  <c r="B43" i="3"/>
  <c r="J43" i="3" s="1"/>
  <c r="E52" i="3"/>
  <c r="B63" i="3"/>
  <c r="J63" i="3" s="1"/>
  <c r="A78" i="3"/>
  <c r="B91" i="3"/>
  <c r="J91" i="3" s="1"/>
  <c r="A106" i="3"/>
  <c r="D122" i="3"/>
  <c r="D139" i="3"/>
  <c r="D158" i="3"/>
  <c r="A177" i="3"/>
  <c r="E197" i="3"/>
  <c r="E225" i="3"/>
  <c r="D256" i="3"/>
  <c r="B309" i="3"/>
  <c r="A393" i="3"/>
  <c r="F8534" i="1"/>
  <c r="F8548" i="1"/>
  <c r="F8562" i="1"/>
  <c r="F8576" i="1"/>
  <c r="F8590" i="1"/>
  <c r="F8604" i="1"/>
  <c r="F8618" i="1"/>
  <c r="F8632" i="1"/>
  <c r="F8646" i="1"/>
  <c r="F8660" i="1"/>
  <c r="F8674" i="1"/>
  <c r="F8688" i="1"/>
  <c r="F8702" i="1"/>
  <c r="F8716" i="1"/>
  <c r="F8730" i="1"/>
  <c r="F8744" i="1"/>
  <c r="F8758" i="1"/>
  <c r="F8772" i="1"/>
  <c r="F8787" i="1"/>
  <c r="F8802" i="1"/>
  <c r="F8818" i="1"/>
  <c r="F8834" i="1"/>
  <c r="F8852" i="1"/>
  <c r="F8868" i="1"/>
  <c r="F8884" i="1"/>
  <c r="F8900" i="1"/>
  <c r="F8916" i="1"/>
  <c r="F8932" i="1"/>
  <c r="F8950" i="1"/>
  <c r="F8966" i="1"/>
  <c r="F8983" i="1"/>
  <c r="F9000" i="1"/>
  <c r="F9017" i="1"/>
  <c r="F9034" i="1"/>
  <c r="F9054" i="1"/>
  <c r="F9071" i="1"/>
  <c r="F9088" i="1"/>
  <c r="F9106" i="1"/>
  <c r="F9123" i="1"/>
  <c r="F9140" i="1"/>
  <c r="F9159" i="1"/>
  <c r="F9177" i="1"/>
  <c r="F9194" i="1"/>
  <c r="F9211" i="1"/>
  <c r="F9228" i="1"/>
  <c r="F9246" i="1"/>
  <c r="F9266" i="1"/>
  <c r="F9284" i="1"/>
  <c r="F9302" i="1"/>
  <c r="F9322" i="1"/>
  <c r="F9340" i="1"/>
  <c r="F9358" i="1"/>
  <c r="F9379" i="1"/>
  <c r="F9398" i="1"/>
  <c r="F9416" i="1"/>
  <c r="F9436" i="1"/>
  <c r="F9459" i="1"/>
  <c r="F9482" i="1"/>
  <c r="F9504" i="1"/>
  <c r="F9527" i="1"/>
  <c r="F9554" i="1"/>
  <c r="F9580" i="1"/>
  <c r="F9608" i="1"/>
  <c r="F9634" i="1"/>
  <c r="F20" i="2"/>
  <c r="F41" i="2"/>
  <c r="G65" i="2"/>
  <c r="D17" i="3"/>
  <c r="B27" i="3"/>
  <c r="J27" i="3" s="1"/>
  <c r="B36" i="3"/>
  <c r="J36" i="3" s="1"/>
  <c r="D46" i="3"/>
  <c r="D55" i="3"/>
  <c r="B68" i="3"/>
  <c r="J68" i="3" s="1"/>
  <c r="D80" i="3"/>
  <c r="B95" i="3"/>
  <c r="J95" i="3" s="1"/>
  <c r="D110" i="3"/>
  <c r="B125" i="3"/>
  <c r="J125" i="3" s="1"/>
  <c r="B144" i="3"/>
  <c r="J144" i="3" s="1"/>
  <c r="B163" i="3"/>
  <c r="J163" i="3" s="1"/>
  <c r="E180" i="3"/>
  <c r="D205" i="3"/>
  <c r="C233" i="3"/>
  <c r="E267" i="3"/>
  <c r="B327" i="3"/>
  <c r="B430" i="3"/>
  <c r="F8535" i="1"/>
  <c r="F8549" i="1"/>
  <c r="F8563" i="1"/>
  <c r="F8577" i="1"/>
  <c r="F8591" i="1"/>
  <c r="F8605" i="1"/>
  <c r="F8619" i="1"/>
  <c r="F8633" i="1"/>
  <c r="F8647" i="1"/>
  <c r="F8661" i="1"/>
  <c r="F8675" i="1"/>
  <c r="F8689" i="1"/>
  <c r="F8703" i="1"/>
  <c r="F8717" i="1"/>
  <c r="F8731" i="1"/>
  <c r="F8745" i="1"/>
  <c r="F8759" i="1"/>
  <c r="F8773" i="1"/>
  <c r="F8788" i="1"/>
  <c r="F8803" i="1"/>
  <c r="F8819" i="1"/>
  <c r="F8837" i="1"/>
  <c r="F8853" i="1"/>
  <c r="F8869" i="1"/>
  <c r="F8885" i="1"/>
  <c r="F8901" i="1"/>
  <c r="F8917" i="1"/>
  <c r="F8935" i="1"/>
  <c r="F8951" i="1"/>
  <c r="F8967" i="1"/>
  <c r="F8984" i="1"/>
  <c r="F9001" i="1"/>
  <c r="F9018" i="1"/>
  <c r="F9038" i="1"/>
  <c r="F9055" i="1"/>
  <c r="F9072" i="1"/>
  <c r="F9089" i="1"/>
  <c r="F9107" i="1"/>
  <c r="F9124" i="1"/>
  <c r="F9143" i="1"/>
  <c r="F9160" i="1"/>
  <c r="F9178" i="1"/>
  <c r="F9195" i="1"/>
  <c r="F9212" i="1"/>
  <c r="F9229" i="1"/>
  <c r="F9249" i="1"/>
  <c r="F9267" i="1"/>
  <c r="F9285" i="1"/>
  <c r="F9303" i="1"/>
  <c r="F9323" i="1"/>
  <c r="F9341" i="1"/>
  <c r="F9361" i="1"/>
  <c r="F9381" i="1"/>
  <c r="F9399" i="1"/>
  <c r="F9417" i="1"/>
  <c r="F9438" i="1"/>
  <c r="F9463" i="1"/>
  <c r="F9483" i="1"/>
  <c r="F9505" i="1"/>
  <c r="F9529" i="1"/>
  <c r="F9556" i="1"/>
  <c r="F9582" i="1"/>
  <c r="F9612" i="1"/>
  <c r="F9636" i="1"/>
  <c r="F23" i="2"/>
  <c r="F43" i="2"/>
  <c r="F67" i="2"/>
  <c r="J18" i="3"/>
  <c r="C27" i="3"/>
  <c r="C36" i="3"/>
  <c r="A47" i="3"/>
  <c r="A56" i="3"/>
  <c r="C69" i="3"/>
  <c r="C82" i="3"/>
  <c r="C95" i="3"/>
  <c r="A112" i="3"/>
  <c r="D127" i="3"/>
  <c r="B148" i="3"/>
  <c r="J148" i="3" s="1"/>
  <c r="C163" i="3"/>
  <c r="D182" i="3"/>
  <c r="E206" i="3"/>
  <c r="C234" i="3"/>
  <c r="A271" i="3"/>
  <c r="B329" i="3"/>
  <c r="C436" i="3"/>
  <c r="F9287" i="1"/>
  <c r="F9307" i="1"/>
  <c r="F9325" i="1"/>
  <c r="F9345" i="1"/>
  <c r="F9364" i="1"/>
  <c r="F9383" i="1"/>
  <c r="F9401" i="1"/>
  <c r="F9420" i="1"/>
  <c r="F9440" i="1"/>
  <c r="F9465" i="1"/>
  <c r="F9485" i="1"/>
  <c r="F9509" i="1"/>
  <c r="F9535" i="1"/>
  <c r="F9561" i="1"/>
  <c r="F9585" i="1"/>
  <c r="F9614" i="1"/>
  <c r="F9640" i="1"/>
  <c r="F28" i="2"/>
  <c r="G44" i="2"/>
  <c r="G68" i="2"/>
  <c r="E19" i="3"/>
  <c r="E28" i="3"/>
  <c r="D39" i="3"/>
  <c r="A48" i="3"/>
  <c r="E56" i="3"/>
  <c r="E69" i="3"/>
  <c r="C84" i="3"/>
  <c r="B100" i="3"/>
  <c r="J100" i="3" s="1"/>
  <c r="B113" i="3"/>
  <c r="J113" i="3" s="1"/>
  <c r="D130" i="3"/>
  <c r="E149" i="3"/>
  <c r="E168" i="3"/>
  <c r="A189" i="3"/>
  <c r="B211" i="3"/>
  <c r="D235" i="3"/>
  <c r="A281" i="3"/>
  <c r="C332" i="3"/>
  <c r="F9437" i="1"/>
  <c r="F9454" i="1"/>
  <c r="F9471" i="1"/>
  <c r="F9490" i="1"/>
  <c r="F9508" i="1"/>
  <c r="F9525" i="1"/>
  <c r="F9544" i="1"/>
  <c r="F9563" i="1"/>
  <c r="F9581" i="1"/>
  <c r="F9600" i="1"/>
  <c r="F9619" i="1"/>
  <c r="F9638" i="1"/>
  <c r="F19" i="2"/>
  <c r="F33" i="2"/>
  <c r="F47" i="2"/>
  <c r="F66" i="2"/>
  <c r="J8" i="3"/>
  <c r="D21" i="3"/>
  <c r="D28" i="3"/>
  <c r="E35" i="3"/>
  <c r="D41" i="3"/>
  <c r="C48" i="3"/>
  <c r="E55" i="3"/>
  <c r="B64" i="3"/>
  <c r="J64" i="3" s="1"/>
  <c r="A73" i="3"/>
  <c r="B84" i="3"/>
  <c r="J84" i="3" s="1"/>
  <c r="E93" i="3"/>
  <c r="A105" i="3"/>
  <c r="A115" i="3"/>
  <c r="B127" i="3"/>
  <c r="J127" i="3" s="1"/>
  <c r="E139" i="3"/>
  <c r="E150" i="3"/>
  <c r="B166" i="3"/>
  <c r="J166" i="3" s="1"/>
  <c r="C178" i="3"/>
  <c r="A195" i="3"/>
  <c r="A213" i="3"/>
  <c r="D233" i="3"/>
  <c r="C258" i="3"/>
  <c r="B292" i="3"/>
  <c r="B332" i="3"/>
  <c r="B418" i="3"/>
  <c r="F8807" i="1"/>
  <c r="F8821" i="1"/>
  <c r="F8835" i="1"/>
  <c r="F8849" i="1"/>
  <c r="F8863" i="1"/>
  <c r="F8877" i="1"/>
  <c r="F8891" i="1"/>
  <c r="F8905" i="1"/>
  <c r="F8919" i="1"/>
  <c r="F8933" i="1"/>
  <c r="F8947" i="1"/>
  <c r="F8961" i="1"/>
  <c r="F8975" i="1"/>
  <c r="F8990" i="1"/>
  <c r="F9005" i="1"/>
  <c r="F9020" i="1"/>
  <c r="F9036" i="1"/>
  <c r="F9051" i="1"/>
  <c r="F9066" i="1"/>
  <c r="F9081" i="1"/>
  <c r="F9096" i="1"/>
  <c r="F9111" i="1"/>
  <c r="F9126" i="1"/>
  <c r="F9141" i="1"/>
  <c r="F9156" i="1"/>
  <c r="F9171" i="1"/>
  <c r="F9186" i="1"/>
  <c r="F9201" i="1"/>
  <c r="F9216" i="1"/>
  <c r="F9232" i="1"/>
  <c r="F9247" i="1"/>
  <c r="F9262" i="1"/>
  <c r="F9279" i="1"/>
  <c r="F9295" i="1"/>
  <c r="F9311" i="1"/>
  <c r="F9327" i="1"/>
  <c r="F9343" i="1"/>
  <c r="F9359" i="1"/>
  <c r="F9375" i="1"/>
  <c r="F9392" i="1"/>
  <c r="F9408" i="1"/>
  <c r="F9424" i="1"/>
  <c r="F9442" i="1"/>
  <c r="F9461" i="1"/>
  <c r="F9478" i="1"/>
  <c r="F9495" i="1"/>
  <c r="F9512" i="1"/>
  <c r="F9531" i="1"/>
  <c r="F9549" i="1"/>
  <c r="F9567" i="1"/>
  <c r="F9586" i="1"/>
  <c r="F9606" i="1"/>
  <c r="F9624" i="1"/>
  <c r="F5" i="2"/>
  <c r="F24" i="2"/>
  <c r="F36" i="2"/>
  <c r="G52" i="2"/>
  <c r="F70" i="2"/>
  <c r="D16" i="3"/>
  <c r="B24" i="3"/>
  <c r="J24" i="3" s="1"/>
  <c r="A30" i="3"/>
  <c r="E36" i="3"/>
  <c r="D44" i="3"/>
  <c r="B51" i="3"/>
  <c r="J51" i="3" s="1"/>
  <c r="A58" i="3"/>
  <c r="C65" i="3"/>
  <c r="D75" i="3"/>
  <c r="D85" i="3"/>
  <c r="E96" i="3"/>
  <c r="A107" i="3"/>
  <c r="E117" i="3"/>
  <c r="E130" i="3"/>
  <c r="C142" i="3"/>
  <c r="E156" i="3"/>
  <c r="C169" i="3"/>
  <c r="B183" i="3"/>
  <c r="J183" i="3" s="1"/>
  <c r="E199" i="3"/>
  <c r="C216" i="3"/>
  <c r="E241" i="3"/>
  <c r="B265" i="3"/>
  <c r="E305" i="3"/>
  <c r="C346" i="3"/>
  <c r="B450" i="3"/>
  <c r="F8780" i="1"/>
  <c r="F8794" i="1"/>
  <c r="F8808" i="1"/>
  <c r="F8822" i="1"/>
  <c r="F8836" i="1"/>
  <c r="F8850" i="1"/>
  <c r="F8864" i="1"/>
  <c r="F8878" i="1"/>
  <c r="F8892" i="1"/>
  <c r="F8906" i="1"/>
  <c r="F8920" i="1"/>
  <c r="F8934" i="1"/>
  <c r="F8948" i="1"/>
  <c r="F8962" i="1"/>
  <c r="F8976" i="1"/>
  <c r="F8991" i="1"/>
  <c r="F9006" i="1"/>
  <c r="F9022" i="1"/>
  <c r="F9037" i="1"/>
  <c r="F9052" i="1"/>
  <c r="F9067" i="1"/>
  <c r="F9082" i="1"/>
  <c r="F9097" i="1"/>
  <c r="F9112" i="1"/>
  <c r="F9127" i="1"/>
  <c r="F9142" i="1"/>
  <c r="F9157" i="1"/>
  <c r="F9172" i="1"/>
  <c r="F9187" i="1"/>
  <c r="F9202" i="1"/>
  <c r="F9218" i="1"/>
  <c r="F9233" i="1"/>
  <c r="F9248" i="1"/>
  <c r="F9263" i="1"/>
  <c r="F9280" i="1"/>
  <c r="F9296" i="1"/>
  <c r="F9312" i="1"/>
  <c r="F9328" i="1"/>
  <c r="F9344" i="1"/>
  <c r="F9360" i="1"/>
  <c r="F9377" i="1"/>
  <c r="F9393" i="1"/>
  <c r="F9409" i="1"/>
  <c r="F9426" i="1"/>
  <c r="F9443" i="1"/>
  <c r="F9462" i="1"/>
  <c r="F9479" i="1"/>
  <c r="F9496" i="1"/>
  <c r="F9513" i="1"/>
  <c r="F9532" i="1"/>
  <c r="F9550" i="1"/>
  <c r="F9568" i="1"/>
  <c r="F9587" i="1"/>
  <c r="F9607" i="1"/>
  <c r="F9626" i="1"/>
  <c r="F7" i="2"/>
  <c r="F25" i="2"/>
  <c r="G36" i="2"/>
  <c r="G53" i="2"/>
  <c r="G72" i="2"/>
  <c r="B17" i="3"/>
  <c r="C24" i="3"/>
  <c r="E30" i="3"/>
  <c r="B37" i="3"/>
  <c r="J37" i="3" s="1"/>
  <c r="E44" i="3"/>
  <c r="C51" i="3"/>
  <c r="B58" i="3"/>
  <c r="J58" i="3" s="1"/>
  <c r="D65" i="3"/>
  <c r="A77" i="3"/>
  <c r="C86" i="3"/>
  <c r="C98" i="3"/>
  <c r="B107" i="3"/>
  <c r="J107" i="3" s="1"/>
  <c r="A118" i="3"/>
  <c r="A131" i="3"/>
  <c r="E143" i="3"/>
  <c r="B158" i="3"/>
  <c r="J158" i="3" s="1"/>
  <c r="E169" i="3"/>
  <c r="C183" i="3"/>
  <c r="D200" i="3"/>
  <c r="B221" i="3"/>
  <c r="B244" i="3"/>
  <c r="C267" i="3"/>
  <c r="E307" i="3"/>
  <c r="C357" i="3"/>
  <c r="A457" i="3"/>
  <c r="F9517" i="1"/>
  <c r="F9534" i="1"/>
  <c r="F9552" i="1"/>
  <c r="F9571" i="1"/>
  <c r="F9591" i="1"/>
  <c r="F9609" i="1"/>
  <c r="F9629" i="1"/>
  <c r="F10" i="2"/>
  <c r="G26" i="2"/>
  <c r="G38" i="2"/>
  <c r="F57" i="2"/>
  <c r="G73" i="2"/>
  <c r="E17" i="3"/>
  <c r="E24" i="3"/>
  <c r="E31" i="3"/>
  <c r="C39" i="3"/>
  <c r="B45" i="3"/>
  <c r="J45" i="3" s="1"/>
  <c r="A52" i="3"/>
  <c r="B59" i="3"/>
  <c r="J59" i="3" s="1"/>
  <c r="E68" i="3"/>
  <c r="D78" i="3"/>
  <c r="A88" i="3"/>
  <c r="B99" i="3"/>
  <c r="J99" i="3" s="1"/>
  <c r="E109" i="3"/>
  <c r="E121" i="3"/>
  <c r="E132" i="3"/>
  <c r="C144" i="3"/>
  <c r="E159" i="3"/>
  <c r="C171" i="3"/>
  <c r="C188" i="3"/>
  <c r="B204" i="3"/>
  <c r="B222" i="3"/>
  <c r="A247" i="3"/>
  <c r="D269" i="3"/>
  <c r="D309" i="3"/>
  <c r="A380" i="3"/>
  <c r="A285" i="3"/>
  <c r="D310" i="3"/>
  <c r="B340" i="3"/>
  <c r="A382" i="3"/>
  <c r="C443" i="3"/>
  <c r="D446" i="3"/>
  <c r="F9641" i="1"/>
  <c r="G18" i="2"/>
  <c r="F30" i="2"/>
  <c r="G42" i="2"/>
  <c r="G57" i="2"/>
  <c r="G70" i="2"/>
  <c r="J14" i="3"/>
  <c r="B21" i="3"/>
  <c r="J21" i="3" s="1"/>
  <c r="D25" i="3"/>
  <c r="D31" i="3"/>
  <c r="D36" i="3"/>
  <c r="C42" i="3"/>
  <c r="E47" i="3"/>
  <c r="D52" i="3"/>
  <c r="E58" i="3"/>
  <c r="E64" i="3"/>
  <c r="B72" i="3"/>
  <c r="J72" i="3" s="1"/>
  <c r="A79" i="3"/>
  <c r="B86" i="3"/>
  <c r="J86" i="3" s="1"/>
  <c r="D94" i="3"/>
  <c r="C101" i="3"/>
  <c r="B109" i="3"/>
  <c r="J109" i="3" s="1"/>
  <c r="B117" i="3"/>
  <c r="J117" i="3" s="1"/>
  <c r="E124" i="3"/>
  <c r="E134" i="3"/>
  <c r="C143" i="3"/>
  <c r="D153" i="3"/>
  <c r="D162" i="3"/>
  <c r="B171" i="3"/>
  <c r="J171" i="3" s="1"/>
  <c r="E181" i="3"/>
  <c r="E191" i="3"/>
  <c r="C205" i="3"/>
  <c r="A217" i="3"/>
  <c r="B234" i="3"/>
  <c r="C251" i="3"/>
  <c r="D268" i="3"/>
  <c r="D292" i="3"/>
  <c r="B315" i="3"/>
  <c r="E345" i="3"/>
  <c r="A388" i="3"/>
  <c r="E446" i="3"/>
  <c r="D271" i="3"/>
  <c r="B296" i="3"/>
  <c r="D320" i="3"/>
  <c r="D347" i="3"/>
  <c r="B407" i="3"/>
  <c r="E458" i="3"/>
  <c r="F8979" i="1"/>
  <c r="F8993" i="1"/>
  <c r="F9007" i="1"/>
  <c r="F9021" i="1"/>
  <c r="F9035" i="1"/>
  <c r="F9049" i="1"/>
  <c r="F9063" i="1"/>
  <c r="F9077" i="1"/>
  <c r="F9091" i="1"/>
  <c r="F9105" i="1"/>
  <c r="F9119" i="1"/>
  <c r="F9133" i="1"/>
  <c r="F9147" i="1"/>
  <c r="F9161" i="1"/>
  <c r="F9175" i="1"/>
  <c r="F9189" i="1"/>
  <c r="F9203" i="1"/>
  <c r="F9217" i="1"/>
  <c r="F9231" i="1"/>
  <c r="F9245" i="1"/>
  <c r="F9259" i="1"/>
  <c r="F9274" i="1"/>
  <c r="F9289" i="1"/>
  <c r="F9304" i="1"/>
  <c r="F9319" i="1"/>
  <c r="F9335" i="1"/>
  <c r="F9350" i="1"/>
  <c r="F9365" i="1"/>
  <c r="F9380" i="1"/>
  <c r="F9395" i="1"/>
  <c r="F9410" i="1"/>
  <c r="F9425" i="1"/>
  <c r="F9441" i="1"/>
  <c r="F9457" i="1"/>
  <c r="F9475" i="1"/>
  <c r="F9491" i="1"/>
  <c r="F9507" i="1"/>
  <c r="F9523" i="1"/>
  <c r="F9539" i="1"/>
  <c r="F9557" i="1"/>
  <c r="F9576" i="1"/>
  <c r="F9593" i="1"/>
  <c r="F9610" i="1"/>
  <c r="F9628" i="1"/>
  <c r="F6" i="2"/>
  <c r="G20" i="2"/>
  <c r="G33" i="2"/>
  <c r="F46" i="2"/>
  <c r="G59" i="2"/>
  <c r="G75" i="2"/>
  <c r="E16" i="3"/>
  <c r="A22" i="3"/>
  <c r="E27" i="3"/>
  <c r="A33" i="3"/>
  <c r="E38" i="3"/>
  <c r="E43" i="3"/>
  <c r="D48" i="3"/>
  <c r="E54" i="3"/>
  <c r="A60" i="3"/>
  <c r="D67" i="3"/>
  <c r="A74" i="3"/>
  <c r="E80" i="3"/>
  <c r="B89" i="3"/>
  <c r="J89" i="3" s="1"/>
  <c r="D95" i="3"/>
  <c r="E103" i="3"/>
  <c r="E110" i="3"/>
  <c r="C118" i="3"/>
  <c r="A128" i="3"/>
  <c r="B136" i="3"/>
  <c r="J136" i="3" s="1"/>
  <c r="D146" i="3"/>
  <c r="E155" i="3"/>
  <c r="A165" i="3"/>
  <c r="A175" i="3"/>
  <c r="A184" i="3"/>
  <c r="E196" i="3"/>
  <c r="D207" i="3"/>
  <c r="C224" i="3"/>
  <c r="C238" i="3"/>
  <c r="E256" i="3"/>
  <c r="A276" i="3"/>
  <c r="D296" i="3"/>
  <c r="A324" i="3"/>
  <c r="A355" i="3"/>
  <c r="B410" i="3"/>
  <c r="E459" i="3"/>
  <c r="F60" i="2"/>
  <c r="A1" i="3"/>
  <c r="A17" i="3"/>
  <c r="B22" i="3"/>
  <c r="J22" i="3" s="1"/>
  <c r="B28" i="3"/>
  <c r="J28" i="3" s="1"/>
  <c r="B33" i="3"/>
  <c r="J33" i="3" s="1"/>
  <c r="A39" i="3"/>
  <c r="A44" i="3"/>
  <c r="E48" i="3"/>
  <c r="A55" i="3"/>
  <c r="B60" i="3"/>
  <c r="J60" i="3" s="1"/>
  <c r="E67" i="3"/>
  <c r="C74" i="3"/>
  <c r="A81" i="3"/>
  <c r="D89" i="3"/>
  <c r="E95" i="3"/>
  <c r="C104" i="3"/>
  <c r="C111" i="3"/>
  <c r="D118" i="3"/>
  <c r="B128" i="3"/>
  <c r="J128" i="3" s="1"/>
  <c r="D136" i="3"/>
  <c r="E146" i="3"/>
  <c r="A156" i="3"/>
  <c r="B165" i="3"/>
  <c r="J165" i="3" s="1"/>
  <c r="D175" i="3"/>
  <c r="B184" i="3"/>
  <c r="J184" i="3" s="1"/>
  <c r="A197" i="3"/>
  <c r="E207" i="3"/>
  <c r="E224" i="3"/>
  <c r="C240" i="3"/>
  <c r="C257" i="3"/>
  <c r="E277" i="3"/>
  <c r="D297" i="3"/>
  <c r="D325" i="3"/>
  <c r="B357" i="3"/>
  <c r="C410" i="3"/>
  <c r="D463" i="3"/>
  <c r="C68" i="3"/>
  <c r="B75" i="3"/>
  <c r="J75" i="3" s="1"/>
  <c r="D82" i="3"/>
  <c r="C90" i="3"/>
  <c r="D97" i="3"/>
  <c r="B105" i="3"/>
  <c r="J105" i="3" s="1"/>
  <c r="C112" i="3"/>
  <c r="C121" i="3"/>
  <c r="A130" i="3"/>
  <c r="E137" i="3"/>
  <c r="C149" i="3"/>
  <c r="A157" i="3"/>
  <c r="B167" i="3"/>
  <c r="J167" i="3" s="1"/>
  <c r="C176" i="3"/>
  <c r="B188" i="3"/>
  <c r="J188" i="3" s="1"/>
  <c r="A199" i="3"/>
  <c r="D211" i="3"/>
  <c r="D225" i="3"/>
  <c r="A244" i="3"/>
  <c r="D258" i="3"/>
  <c r="C280" i="3"/>
  <c r="A301" i="3"/>
  <c r="A328" i="3"/>
  <c r="B368" i="3"/>
  <c r="B417" i="3"/>
  <c r="A185" i="3"/>
  <c r="C193" i="3"/>
  <c r="B201" i="3"/>
  <c r="B208" i="3"/>
  <c r="B217" i="3"/>
  <c r="E227" i="3"/>
  <c r="A239" i="3"/>
  <c r="E248" i="3"/>
  <c r="B259" i="3"/>
  <c r="A272" i="3"/>
  <c r="B286" i="3"/>
  <c r="B302" i="3"/>
  <c r="C317" i="3"/>
  <c r="E334" i="3"/>
  <c r="B359" i="3"/>
  <c r="B393" i="3"/>
  <c r="E430" i="3"/>
  <c r="E463" i="3"/>
  <c r="F9430" i="1"/>
  <c r="F9444" i="1"/>
  <c r="F9458" i="1"/>
  <c r="F9472" i="1"/>
  <c r="F9486" i="1"/>
  <c r="F9500" i="1"/>
  <c r="F9514" i="1"/>
  <c r="F9528" i="1"/>
  <c r="F9543" i="1"/>
  <c r="F9558" i="1"/>
  <c r="F9573" i="1"/>
  <c r="F9588" i="1"/>
  <c r="F9603" i="1"/>
  <c r="F9618" i="1"/>
  <c r="F9633" i="1"/>
  <c r="F9" i="2"/>
  <c r="F22" i="2"/>
  <c r="F31" i="2"/>
  <c r="G39" i="2"/>
  <c r="F50" i="2"/>
  <c r="F63" i="2"/>
  <c r="F74" i="2"/>
  <c r="J11" i="3"/>
  <c r="A19" i="3"/>
  <c r="C22" i="3"/>
  <c r="C26" i="3"/>
  <c r="B30" i="3"/>
  <c r="J30" i="3" s="1"/>
  <c r="E33" i="3"/>
  <c r="D37" i="3"/>
  <c r="E41" i="3"/>
  <c r="C45" i="3"/>
  <c r="C49" i="3"/>
  <c r="A53" i="3"/>
  <c r="A57" i="3"/>
  <c r="C61" i="3"/>
  <c r="E65" i="3"/>
  <c r="B71" i="3"/>
  <c r="J71" i="3" s="1"/>
  <c r="A76" i="3"/>
  <c r="D81" i="3"/>
  <c r="A87" i="3"/>
  <c r="A92" i="3"/>
  <c r="E97" i="3"/>
  <c r="C102" i="3"/>
  <c r="A108" i="3"/>
  <c r="C113" i="3"/>
  <c r="A119" i="3"/>
  <c r="C125" i="3"/>
  <c r="E131" i="3"/>
  <c r="E138" i="3"/>
  <c r="C145" i="3"/>
  <c r="D151" i="3"/>
  <c r="E158" i="3"/>
  <c r="D165" i="3"/>
  <c r="C172" i="3"/>
  <c r="D178" i="3"/>
  <c r="C185" i="3"/>
  <c r="D193" i="3"/>
  <c r="D201" i="3"/>
  <c r="D209" i="3"/>
  <c r="B218" i="3"/>
  <c r="A228" i="3"/>
  <c r="B239" i="3"/>
  <c r="A250" i="3"/>
  <c r="C262" i="3"/>
  <c r="A273" i="3"/>
  <c r="C286" i="3"/>
  <c r="E302" i="3"/>
  <c r="B318" i="3"/>
  <c r="A336" i="3"/>
  <c r="A361" i="3"/>
  <c r="B394" i="3"/>
  <c r="A431" i="3"/>
  <c r="B470" i="3"/>
  <c r="G74" i="2"/>
  <c r="J12" i="3"/>
  <c r="B19" i="3"/>
  <c r="J19" i="3" s="1"/>
  <c r="D22" i="3"/>
  <c r="E26" i="3"/>
  <c r="C30" i="3"/>
  <c r="B34" i="3"/>
  <c r="J34" i="3" s="1"/>
  <c r="A38" i="3"/>
  <c r="A42" i="3"/>
  <c r="D45" i="3"/>
  <c r="D49" i="3"/>
  <c r="D53" i="3"/>
  <c r="B57" i="3"/>
  <c r="J57" i="3" s="1"/>
  <c r="D61" i="3"/>
  <c r="A66" i="3"/>
  <c r="C71" i="3"/>
  <c r="B76" i="3"/>
  <c r="J76" i="3" s="1"/>
  <c r="A82" i="3"/>
  <c r="B87" i="3"/>
  <c r="J87" i="3" s="1"/>
  <c r="B92" i="3"/>
  <c r="J92" i="3" s="1"/>
  <c r="A98" i="3"/>
  <c r="C103" i="3"/>
  <c r="E108" i="3"/>
  <c r="D113" i="3"/>
  <c r="B119" i="3"/>
  <c r="J119" i="3" s="1"/>
  <c r="C126" i="3"/>
  <c r="C132" i="3"/>
  <c r="B139" i="3"/>
  <c r="J139" i="3" s="1"/>
  <c r="E145" i="3"/>
  <c r="A152" i="3"/>
  <c r="A159" i="3"/>
  <c r="E165" i="3"/>
  <c r="E172" i="3"/>
  <c r="D179" i="3"/>
  <c r="D185" i="3"/>
  <c r="E193" i="3"/>
  <c r="E201" i="3"/>
  <c r="E210" i="3"/>
  <c r="A219" i="3"/>
  <c r="D228" i="3"/>
  <c r="E239" i="3"/>
  <c r="C250" i="3"/>
  <c r="D263" i="3"/>
  <c r="A274" i="3"/>
  <c r="E286" i="3"/>
  <c r="A304" i="3"/>
  <c r="D318" i="3"/>
  <c r="D338" i="3"/>
  <c r="B361" i="3"/>
  <c r="D394" i="3"/>
  <c r="C432" i="3"/>
  <c r="C471" i="3"/>
  <c r="F9264" i="1"/>
  <c r="F9278" i="1"/>
  <c r="F9292" i="1"/>
  <c r="F9306" i="1"/>
  <c r="F9320" i="1"/>
  <c r="F9334" i="1"/>
  <c r="F9348" i="1"/>
  <c r="F9362" i="1"/>
  <c r="F9376" i="1"/>
  <c r="F9390" i="1"/>
  <c r="F9404" i="1"/>
  <c r="F9418" i="1"/>
  <c r="F9432" i="1"/>
  <c r="F9446" i="1"/>
  <c r="F9460" i="1"/>
  <c r="F9474" i="1"/>
  <c r="F9488" i="1"/>
  <c r="F9502" i="1"/>
  <c r="F9516" i="1"/>
  <c r="F9530" i="1"/>
  <c r="F9545" i="1"/>
  <c r="F9560" i="1"/>
  <c r="F9575" i="1"/>
  <c r="F9590" i="1"/>
  <c r="F9605" i="1"/>
  <c r="F9620" i="1"/>
  <c r="F9635" i="1"/>
  <c r="F11" i="2"/>
  <c r="G23" i="2"/>
  <c r="F32" i="2"/>
  <c r="F42" i="2"/>
  <c r="F53" i="2"/>
  <c r="F65" i="2"/>
  <c r="F75" i="2"/>
  <c r="J13" i="3"/>
  <c r="C19" i="3"/>
  <c r="E22" i="3"/>
  <c r="A27" i="3"/>
  <c r="D30" i="3"/>
  <c r="C34" i="3"/>
  <c r="D38" i="3"/>
  <c r="B42" i="3"/>
  <c r="J42" i="3" s="1"/>
  <c r="E45" i="3"/>
  <c r="E49" i="3"/>
  <c r="E53" i="3"/>
  <c r="D57" i="3"/>
  <c r="A62" i="3"/>
  <c r="A67" i="3"/>
  <c r="D71" i="3"/>
  <c r="C76" i="3"/>
  <c r="B82" i="3"/>
  <c r="J82" i="3" s="1"/>
  <c r="D87" i="3"/>
  <c r="E92" i="3"/>
  <c r="B98" i="3"/>
  <c r="J98" i="3" s="1"/>
  <c r="D103" i="3"/>
  <c r="A109" i="3"/>
  <c r="C114" i="3"/>
  <c r="E120" i="3"/>
  <c r="D126" i="3"/>
  <c r="D132" i="3"/>
  <c r="C139" i="3"/>
  <c r="C146" i="3"/>
  <c r="B153" i="3"/>
  <c r="J153" i="3" s="1"/>
  <c r="D159" i="3"/>
  <c r="A166" i="3"/>
  <c r="C173" i="3"/>
  <c r="A180" i="3"/>
  <c r="E187" i="3"/>
  <c r="B194" i="3"/>
  <c r="J194" i="3" s="1"/>
  <c r="A202" i="3"/>
  <c r="A211" i="3"/>
  <c r="A220" i="3"/>
  <c r="D229" i="3"/>
  <c r="A240" i="3"/>
  <c r="B251" i="3"/>
  <c r="A264" i="3"/>
  <c r="C275" i="3"/>
  <c r="D290" i="3"/>
  <c r="B304" i="3"/>
  <c r="C320" i="3"/>
  <c r="E338" i="3"/>
  <c r="B367" i="3"/>
  <c r="E400" i="3"/>
  <c r="D432" i="3"/>
  <c r="A472" i="3"/>
  <c r="D472" i="3"/>
  <c r="G25" i="2"/>
  <c r="F34" i="2"/>
  <c r="G43" i="2"/>
  <c r="G55" i="2"/>
  <c r="G66" i="2"/>
  <c r="B1" i="3"/>
  <c r="K6" i="3" s="1"/>
  <c r="K15" i="3"/>
  <c r="C20" i="3"/>
  <c r="A24" i="3"/>
  <c r="D27" i="3"/>
  <c r="C31" i="3"/>
  <c r="D35" i="3"/>
  <c r="B39" i="3"/>
  <c r="J39" i="3" s="1"/>
  <c r="E42" i="3"/>
  <c r="E46" i="3"/>
  <c r="E50" i="3"/>
  <c r="C54" i="3"/>
  <c r="D58" i="3"/>
  <c r="D62" i="3"/>
  <c r="A68" i="3"/>
  <c r="E72" i="3"/>
  <c r="C78" i="3"/>
  <c r="E82" i="3"/>
  <c r="B88" i="3"/>
  <c r="J88" i="3" s="1"/>
  <c r="A94" i="3"/>
  <c r="A99" i="3"/>
  <c r="E104" i="3"/>
  <c r="A110" i="3"/>
  <c r="B115" i="3"/>
  <c r="J115" i="3" s="1"/>
  <c r="D121" i="3"/>
  <c r="E127" i="3"/>
  <c r="D134" i="3"/>
  <c r="D140" i="3"/>
  <c r="A147" i="3"/>
  <c r="B154" i="3"/>
  <c r="J154" i="3" s="1"/>
  <c r="C161" i="3"/>
  <c r="D168" i="3"/>
  <c r="C174" i="3"/>
  <c r="A181" i="3"/>
  <c r="E188" i="3"/>
  <c r="D196" i="3"/>
  <c r="A205" i="3"/>
  <c r="E211" i="3"/>
  <c r="D221" i="3"/>
  <c r="D232" i="3"/>
  <c r="C243" i="3"/>
  <c r="B254" i="3"/>
  <c r="E264" i="3"/>
  <c r="A278" i="3"/>
  <c r="E292" i="3"/>
  <c r="A309" i="3"/>
  <c r="C325" i="3"/>
  <c r="A345" i="3"/>
  <c r="C372" i="3"/>
  <c r="B408" i="3"/>
  <c r="A446" i="3"/>
  <c r="A25" i="3"/>
  <c r="A28" i="3"/>
  <c r="A31" i="3"/>
  <c r="A34" i="3"/>
  <c r="A37" i="3"/>
  <c r="A40" i="3"/>
  <c r="A43" i="3"/>
  <c r="A46" i="3"/>
  <c r="B49" i="3"/>
  <c r="J49" i="3" s="1"/>
  <c r="B52" i="3"/>
  <c r="J52" i="3" s="1"/>
  <c r="B55" i="3"/>
  <c r="J55" i="3" s="1"/>
  <c r="C58" i="3"/>
  <c r="E61" i="3"/>
  <c r="B65" i="3"/>
  <c r="J65" i="3" s="1"/>
  <c r="D68" i="3"/>
  <c r="C72" i="3"/>
  <c r="E75" i="3"/>
  <c r="C79" i="3"/>
  <c r="E83" i="3"/>
  <c r="C87" i="3"/>
  <c r="A91" i="3"/>
  <c r="A95" i="3"/>
  <c r="D98" i="3"/>
  <c r="B102" i="3"/>
  <c r="J102" i="3" s="1"/>
  <c r="D106" i="3"/>
  <c r="B110" i="3"/>
  <c r="J110" i="3" s="1"/>
  <c r="B114" i="3"/>
  <c r="J114" i="3" s="1"/>
  <c r="B118" i="3"/>
  <c r="J118" i="3" s="1"/>
  <c r="C122" i="3"/>
  <c r="C127" i="3"/>
  <c r="D131" i="3"/>
  <c r="A136" i="3"/>
  <c r="E140" i="3"/>
  <c r="A146" i="3"/>
  <c r="C150" i="3"/>
  <c r="C155" i="3"/>
  <c r="C160" i="3"/>
  <c r="C165" i="3"/>
  <c r="D169" i="3"/>
  <c r="E174" i="3"/>
  <c r="E179" i="3"/>
  <c r="D184" i="3"/>
  <c r="C189" i="3"/>
  <c r="D195" i="3"/>
  <c r="C201" i="3"/>
  <c r="A207" i="3"/>
  <c r="C212" i="3"/>
  <c r="E219" i="3"/>
  <c r="C226" i="3"/>
  <c r="E233" i="3"/>
  <c r="D241" i="3"/>
  <c r="D249" i="3"/>
  <c r="D257" i="3"/>
  <c r="A265" i="3"/>
  <c r="B274" i="3"/>
  <c r="E284" i="3"/>
  <c r="D295" i="3"/>
  <c r="B307" i="3"/>
  <c r="D317" i="3"/>
  <c r="E329" i="3"/>
  <c r="B345" i="3"/>
  <c r="A364" i="3"/>
  <c r="E391" i="3"/>
  <c r="B413" i="3"/>
  <c r="D436" i="3"/>
  <c r="C466" i="3"/>
  <c r="F9541" i="1"/>
  <c r="F9555" i="1"/>
  <c r="F9569" i="1"/>
  <c r="F9583" i="1"/>
  <c r="F9597" i="1"/>
  <c r="F9611" i="1"/>
  <c r="F9625" i="1"/>
  <c r="F9639" i="1"/>
  <c r="F16" i="2"/>
  <c r="G24" i="2"/>
  <c r="G32" i="2"/>
  <c r="G41" i="2"/>
  <c r="G50" i="2"/>
  <c r="G60" i="2"/>
  <c r="B71" i="2"/>
  <c r="J3" i="3"/>
  <c r="B16" i="3"/>
  <c r="J16" i="3" s="1"/>
  <c r="A20" i="3"/>
  <c r="A23" i="3"/>
  <c r="A26" i="3"/>
  <c r="A29" i="3"/>
  <c r="A32" i="3"/>
  <c r="B35" i="3"/>
  <c r="J35" i="3" s="1"/>
  <c r="B38" i="3"/>
  <c r="J38" i="3" s="1"/>
  <c r="B41" i="3"/>
  <c r="J41" i="3" s="1"/>
  <c r="B44" i="3"/>
  <c r="J44" i="3" s="1"/>
  <c r="B47" i="3"/>
  <c r="J47" i="3" s="1"/>
  <c r="B50" i="3"/>
  <c r="J50" i="3" s="1"/>
  <c r="B53" i="3"/>
  <c r="J53" i="3" s="1"/>
  <c r="B56" i="3"/>
  <c r="J56" i="3" s="1"/>
  <c r="C59" i="3"/>
  <c r="E62" i="3"/>
  <c r="D66" i="3"/>
  <c r="A70" i="3"/>
  <c r="C73" i="3"/>
  <c r="B77" i="3"/>
  <c r="J77" i="3" s="1"/>
  <c r="B81" i="3"/>
  <c r="J81" i="3" s="1"/>
  <c r="E84" i="3"/>
  <c r="C88" i="3"/>
  <c r="C92" i="3"/>
  <c r="A96" i="3"/>
  <c r="C100" i="3"/>
  <c r="A104" i="3"/>
  <c r="D107" i="3"/>
  <c r="D111" i="3"/>
  <c r="C115" i="3"/>
  <c r="C120" i="3"/>
  <c r="C124" i="3"/>
  <c r="C128" i="3"/>
  <c r="B133" i="3"/>
  <c r="J133" i="3" s="1"/>
  <c r="A138" i="3"/>
  <c r="D142" i="3"/>
  <c r="B147" i="3"/>
  <c r="J147" i="3" s="1"/>
  <c r="C152" i="3"/>
  <c r="B157" i="3"/>
  <c r="J157" i="3" s="1"/>
  <c r="B162" i="3"/>
  <c r="J162" i="3" s="1"/>
  <c r="C166" i="3"/>
  <c r="A172" i="3"/>
  <c r="D176" i="3"/>
  <c r="B181" i="3"/>
  <c r="J181" i="3" s="1"/>
  <c r="A186" i="3"/>
  <c r="B192" i="3"/>
  <c r="J192" i="3" s="1"/>
  <c r="C197" i="3"/>
  <c r="A203" i="3"/>
  <c r="C208" i="3"/>
  <c r="D215" i="3"/>
  <c r="E221" i="3"/>
  <c r="A229" i="3"/>
  <c r="B237" i="3"/>
  <c r="D244" i="3"/>
  <c r="E251" i="3"/>
  <c r="B260" i="3"/>
  <c r="E268" i="3"/>
  <c r="D278" i="3"/>
  <c r="B287" i="3"/>
  <c r="D299" i="3"/>
  <c r="A310" i="3"/>
  <c r="B323" i="3"/>
  <c r="A335" i="3"/>
  <c r="C349" i="3"/>
  <c r="A373" i="3"/>
  <c r="D396" i="3"/>
  <c r="B423" i="3"/>
  <c r="E448" i="3"/>
  <c r="E475" i="3"/>
  <c r="F52" i="2"/>
  <c r="F62" i="2"/>
  <c r="F72" i="2"/>
  <c r="J4" i="3"/>
  <c r="C16" i="3"/>
  <c r="B20" i="3"/>
  <c r="J20" i="3" s="1"/>
  <c r="B23" i="3"/>
  <c r="J23" i="3" s="1"/>
  <c r="B26" i="3"/>
  <c r="J26" i="3" s="1"/>
  <c r="B29" i="3"/>
  <c r="J29" i="3" s="1"/>
  <c r="C32" i="3"/>
  <c r="C35" i="3"/>
  <c r="C38" i="3"/>
  <c r="C41" i="3"/>
  <c r="C44" i="3"/>
  <c r="C47" i="3"/>
  <c r="C50" i="3"/>
  <c r="C53" i="3"/>
  <c r="C56" i="3"/>
  <c r="D59" i="3"/>
  <c r="A63" i="3"/>
  <c r="E66" i="3"/>
  <c r="B70" i="3"/>
  <c r="J70" i="3" s="1"/>
  <c r="E73" i="3"/>
  <c r="E77" i="3"/>
  <c r="C81" i="3"/>
  <c r="A85" i="3"/>
  <c r="A89" i="3"/>
  <c r="D92" i="3"/>
  <c r="D96" i="3"/>
  <c r="D100" i="3"/>
  <c r="B104" i="3"/>
  <c r="J104" i="3" s="1"/>
  <c r="E107" i="3"/>
  <c r="E111" i="3"/>
  <c r="D115" i="3"/>
  <c r="D120" i="3"/>
  <c r="D124" i="3"/>
  <c r="E128" i="3"/>
  <c r="C133" i="3"/>
  <c r="D138" i="3"/>
  <c r="A143" i="3"/>
  <c r="C147" i="3"/>
  <c r="A153" i="3"/>
  <c r="C157" i="3"/>
  <c r="C162" i="3"/>
  <c r="E166" i="3"/>
  <c r="B172" i="3"/>
  <c r="J172" i="3" s="1"/>
  <c r="E176" i="3"/>
  <c r="C181" i="3"/>
  <c r="B186" i="3"/>
  <c r="J186" i="3" s="1"/>
  <c r="E192" i="3"/>
  <c r="D197" i="3"/>
  <c r="B203" i="3"/>
  <c r="A209" i="3"/>
  <c r="E215" i="3"/>
  <c r="A222" i="3"/>
  <c r="C229" i="3"/>
  <c r="E237" i="3"/>
  <c r="E244" i="3"/>
  <c r="B253" i="3"/>
  <c r="C260" i="3"/>
  <c r="C269" i="3"/>
  <c r="C279" i="3"/>
  <c r="A289" i="3"/>
  <c r="A300" i="3"/>
  <c r="B310" i="3"/>
  <c r="D323" i="3"/>
  <c r="C335" i="3"/>
  <c r="E349" i="3"/>
  <c r="A376" i="3"/>
  <c r="A398" i="3"/>
  <c r="B426" i="3"/>
  <c r="E449" i="3"/>
  <c r="D476" i="3"/>
  <c r="E63" i="3"/>
  <c r="C67" i="3"/>
  <c r="E70" i="3"/>
  <c r="B74" i="3"/>
  <c r="J74" i="3" s="1"/>
  <c r="B78" i="3"/>
  <c r="J78" i="3" s="1"/>
  <c r="E81" i="3"/>
  <c r="C85" i="3"/>
  <c r="C89" i="3"/>
  <c r="C93" i="3"/>
  <c r="C97" i="3"/>
  <c r="A101" i="3"/>
  <c r="D104" i="3"/>
  <c r="D108" i="3"/>
  <c r="B112" i="3"/>
  <c r="J112" i="3" s="1"/>
  <c r="C116" i="3"/>
  <c r="A121" i="3"/>
  <c r="A125" i="3"/>
  <c r="E129" i="3"/>
  <c r="C134" i="3"/>
  <c r="A139" i="3"/>
  <c r="D143" i="3"/>
  <c r="D148" i="3"/>
  <c r="C153" i="3"/>
  <c r="C158" i="3"/>
  <c r="E162" i="3"/>
  <c r="C168" i="3"/>
  <c r="D172" i="3"/>
  <c r="D177" i="3"/>
  <c r="C182" i="3"/>
  <c r="A188" i="3"/>
  <c r="B193" i="3"/>
  <c r="J193" i="3" s="1"/>
  <c r="C198" i="3"/>
  <c r="C204" i="3"/>
  <c r="D210" i="3"/>
  <c r="B216" i="3"/>
  <c r="A223" i="3"/>
  <c r="E230" i="3"/>
  <c r="E238" i="3"/>
  <c r="B245" i="3"/>
  <c r="E253" i="3"/>
  <c r="E262" i="3"/>
  <c r="E270" i="3"/>
  <c r="E279" i="3"/>
  <c r="E291" i="3"/>
  <c r="B301" i="3"/>
  <c r="E311" i="3"/>
  <c r="E324" i="3"/>
  <c r="E337" i="3"/>
  <c r="B356" i="3"/>
  <c r="B380" i="3"/>
  <c r="E403" i="3"/>
  <c r="C430" i="3"/>
  <c r="E452" i="3"/>
  <c r="E118" i="3"/>
  <c r="B122" i="3"/>
  <c r="J122" i="3" s="1"/>
  <c r="D125" i="3"/>
  <c r="D129" i="3"/>
  <c r="A133" i="3"/>
  <c r="C136" i="3"/>
  <c r="C140" i="3"/>
  <c r="A144" i="3"/>
  <c r="D147" i="3"/>
  <c r="E151" i="3"/>
  <c r="D155" i="3"/>
  <c r="C159" i="3"/>
  <c r="A163" i="3"/>
  <c r="D166" i="3"/>
  <c r="D170" i="3"/>
  <c r="D174" i="3"/>
  <c r="B178" i="3"/>
  <c r="J178" i="3" s="1"/>
  <c r="A182" i="3"/>
  <c r="E185" i="3"/>
  <c r="B190" i="3"/>
  <c r="J190" i="3" s="1"/>
  <c r="C194" i="3"/>
  <c r="C199" i="3"/>
  <c r="C203" i="3"/>
  <c r="A208" i="3"/>
  <c r="D212" i="3"/>
  <c r="C217" i="3"/>
  <c r="C223" i="3"/>
  <c r="B229" i="3"/>
  <c r="A235" i="3"/>
  <c r="A241" i="3"/>
  <c r="D247" i="3"/>
  <c r="D253" i="3"/>
  <c r="A260" i="3"/>
  <c r="A267" i="3"/>
  <c r="C273" i="3"/>
  <c r="A280" i="3"/>
  <c r="A287" i="3"/>
  <c r="E295" i="3"/>
  <c r="E303" i="3"/>
  <c r="C310" i="3"/>
  <c r="E318" i="3"/>
  <c r="C328" i="3"/>
  <c r="A338" i="3"/>
  <c r="B349" i="3"/>
  <c r="B366" i="3"/>
  <c r="D381" i="3"/>
  <c r="C398" i="3"/>
  <c r="E417" i="3"/>
  <c r="B435" i="3"/>
  <c r="E456" i="3"/>
  <c r="A473" i="3"/>
  <c r="D76" i="3"/>
  <c r="E79" i="3"/>
  <c r="C83" i="3"/>
  <c r="D86" i="3"/>
  <c r="E89" i="3"/>
  <c r="A93" i="3"/>
  <c r="B96" i="3"/>
  <c r="J96" i="3" s="1"/>
  <c r="C99" i="3"/>
  <c r="A103" i="3"/>
  <c r="B106" i="3"/>
  <c r="J106" i="3" s="1"/>
  <c r="C109" i="3"/>
  <c r="D112" i="3"/>
  <c r="A116" i="3"/>
  <c r="C119" i="3"/>
  <c r="C123" i="3"/>
  <c r="E126" i="3"/>
  <c r="B130" i="3"/>
  <c r="J130" i="3" s="1"/>
  <c r="D133" i="3"/>
  <c r="C137" i="3"/>
  <c r="A141" i="3"/>
  <c r="A145" i="3"/>
  <c r="E148" i="3"/>
  <c r="D152" i="3"/>
  <c r="B156" i="3"/>
  <c r="J156" i="3" s="1"/>
  <c r="A160" i="3"/>
  <c r="D163" i="3"/>
  <c r="A168" i="3"/>
  <c r="D171" i="3"/>
  <c r="B175" i="3"/>
  <c r="J175" i="3" s="1"/>
  <c r="A179" i="3"/>
  <c r="E182" i="3"/>
  <c r="C186" i="3"/>
  <c r="C191" i="3"/>
  <c r="A196" i="3"/>
  <c r="A200" i="3"/>
  <c r="D204" i="3"/>
  <c r="D208" i="3"/>
  <c r="C213" i="3"/>
  <c r="B219" i="3"/>
  <c r="A225" i="3"/>
  <c r="C230" i="3"/>
  <c r="E235" i="3"/>
  <c r="A243" i="3"/>
  <c r="C248" i="3"/>
  <c r="C254" i="3"/>
  <c r="D261" i="3"/>
  <c r="B268" i="3"/>
  <c r="A275" i="3"/>
  <c r="D281" i="3"/>
  <c r="B289" i="3"/>
  <c r="E296" i="3"/>
  <c r="C304" i="3"/>
  <c r="A313" i="3"/>
  <c r="C322" i="3"/>
  <c r="A330" i="3"/>
  <c r="B339" i="3"/>
  <c r="C351" i="3"/>
  <c r="E368" i="3"/>
  <c r="C385" i="3"/>
  <c r="B404" i="3"/>
  <c r="D419" i="3"/>
  <c r="D439" i="3"/>
  <c r="A459" i="3"/>
  <c r="C477" i="3"/>
  <c r="J10" i="3"/>
  <c r="C17" i="3"/>
  <c r="A21" i="3"/>
  <c r="E23" i="3"/>
  <c r="D26" i="3"/>
  <c r="C29" i="3"/>
  <c r="B32" i="3"/>
  <c r="J32" i="3" s="1"/>
  <c r="A35" i="3"/>
  <c r="E37" i="3"/>
  <c r="D40" i="3"/>
  <c r="C43" i="3"/>
  <c r="B46" i="3"/>
  <c r="J46" i="3" s="1"/>
  <c r="A49" i="3"/>
  <c r="E51" i="3"/>
  <c r="D54" i="3"/>
  <c r="C57" i="3"/>
  <c r="C60" i="3"/>
  <c r="A64" i="3"/>
  <c r="B67" i="3"/>
  <c r="J67" i="3" s="1"/>
  <c r="C70" i="3"/>
  <c r="D73" i="3"/>
  <c r="E76" i="3"/>
  <c r="A80" i="3"/>
  <c r="D83" i="3"/>
  <c r="E86" i="3"/>
  <c r="A90" i="3"/>
  <c r="B93" i="3"/>
  <c r="J93" i="3" s="1"/>
  <c r="C96" i="3"/>
  <c r="D99" i="3"/>
  <c r="B103" i="3"/>
  <c r="J103" i="3" s="1"/>
  <c r="C106" i="3"/>
  <c r="D109" i="3"/>
  <c r="E112" i="3"/>
  <c r="B116" i="3"/>
  <c r="J116" i="3" s="1"/>
  <c r="D119" i="3"/>
  <c r="D123" i="3"/>
  <c r="A127" i="3"/>
  <c r="C130" i="3"/>
  <c r="E133" i="3"/>
  <c r="D137" i="3"/>
  <c r="B141" i="3"/>
  <c r="J141" i="3" s="1"/>
  <c r="B145" i="3"/>
  <c r="J145" i="3" s="1"/>
  <c r="A149" i="3"/>
  <c r="E152" i="3"/>
  <c r="C156" i="3"/>
  <c r="B160" i="3"/>
  <c r="J160" i="3" s="1"/>
  <c r="E163" i="3"/>
  <c r="B168" i="3"/>
  <c r="J168" i="3" s="1"/>
  <c r="E171" i="3"/>
  <c r="C175" i="3"/>
  <c r="C179" i="3"/>
  <c r="A183" i="3"/>
  <c r="D186" i="3"/>
  <c r="D191" i="3"/>
  <c r="B196" i="3"/>
  <c r="J196" i="3" s="1"/>
  <c r="B200" i="3"/>
  <c r="J200" i="3" s="1"/>
  <c r="E204" i="3"/>
  <c r="E208" i="3"/>
  <c r="E213" i="3"/>
  <c r="D219" i="3"/>
  <c r="B225" i="3"/>
  <c r="D230" i="3"/>
  <c r="A237" i="3"/>
  <c r="B243" i="3"/>
  <c r="D248" i="3"/>
  <c r="E254" i="3"/>
  <c r="E261" i="3"/>
  <c r="C268" i="3"/>
  <c r="B275" i="3"/>
  <c r="E281" i="3"/>
  <c r="B290" i="3"/>
  <c r="B297" i="3"/>
  <c r="D304" i="3"/>
  <c r="D313" i="3"/>
  <c r="A323" i="3"/>
  <c r="B330" i="3"/>
  <c r="A340" i="3"/>
  <c r="C354" i="3"/>
  <c r="B369" i="3"/>
  <c r="D385" i="3"/>
  <c r="D404" i="3"/>
  <c r="C421" i="3"/>
  <c r="B443" i="3"/>
  <c r="D459" i="3"/>
  <c r="E478" i="3"/>
  <c r="E275" i="3"/>
  <c r="D283" i="3"/>
  <c r="D291" i="3"/>
  <c r="D298" i="3"/>
  <c r="A306" i="3"/>
  <c r="A315" i="3"/>
  <c r="C323" i="3"/>
  <c r="E331" i="3"/>
  <c r="A342" i="3"/>
  <c r="C355" i="3"/>
  <c r="E371" i="3"/>
  <c r="D391" i="3"/>
  <c r="A407" i="3"/>
  <c r="D423" i="3"/>
  <c r="A444" i="3"/>
  <c r="D461" i="3"/>
  <c r="C215" i="3"/>
  <c r="C219" i="3"/>
  <c r="D223" i="3"/>
  <c r="C228" i="3"/>
  <c r="E232" i="3"/>
  <c r="C237" i="3"/>
  <c r="C242" i="3"/>
  <c r="C247" i="3"/>
  <c r="D251" i="3"/>
  <c r="B257" i="3"/>
  <c r="B262" i="3"/>
  <c r="D267" i="3"/>
  <c r="E272" i="3"/>
  <c r="B278" i="3"/>
  <c r="E283" i="3"/>
  <c r="D289" i="3"/>
  <c r="A296" i="3"/>
  <c r="A302" i="3"/>
  <c r="C308" i="3"/>
  <c r="E314" i="3"/>
  <c r="B321" i="3"/>
  <c r="B328" i="3"/>
  <c r="B335" i="3"/>
  <c r="D343" i="3"/>
  <c r="C353" i="3"/>
  <c r="C365" i="3"/>
  <c r="D377" i="3"/>
  <c r="A391" i="3"/>
  <c r="A403" i="3"/>
  <c r="C414" i="3"/>
  <c r="A428" i="3"/>
  <c r="C442" i="3"/>
  <c r="C455" i="3"/>
  <c r="A469" i="3"/>
  <c r="E57" i="3"/>
  <c r="D60" i="3"/>
  <c r="C63" i="3"/>
  <c r="B66" i="3"/>
  <c r="J66" i="3" s="1"/>
  <c r="A69" i="3"/>
  <c r="E71" i="3"/>
  <c r="D74" i="3"/>
  <c r="C77" i="3"/>
  <c r="B80" i="3"/>
  <c r="J80" i="3" s="1"/>
  <c r="A83" i="3"/>
  <c r="E85" i="3"/>
  <c r="D88" i="3"/>
  <c r="C91" i="3"/>
  <c r="B94" i="3"/>
  <c r="J94" i="3" s="1"/>
  <c r="A97" i="3"/>
  <c r="E99" i="3"/>
  <c r="D102" i="3"/>
  <c r="C105" i="3"/>
  <c r="B108" i="3"/>
  <c r="J108" i="3" s="1"/>
  <c r="A111" i="3"/>
  <c r="E113" i="3"/>
  <c r="E116" i="3"/>
  <c r="E119" i="3"/>
  <c r="E122" i="3"/>
  <c r="A126" i="3"/>
  <c r="A129" i="3"/>
  <c r="A132" i="3"/>
  <c r="A135" i="3"/>
  <c r="B138" i="3"/>
  <c r="J138" i="3" s="1"/>
  <c r="C141" i="3"/>
  <c r="D144" i="3"/>
  <c r="E147" i="3"/>
  <c r="A151" i="3"/>
  <c r="C154" i="3"/>
  <c r="D157" i="3"/>
  <c r="E160" i="3"/>
  <c r="B164" i="3"/>
  <c r="J164" i="3" s="1"/>
  <c r="C167" i="3"/>
  <c r="E170" i="3"/>
  <c r="A174" i="3"/>
  <c r="B177" i="3"/>
  <c r="J177" i="3" s="1"/>
  <c r="C180" i="3"/>
  <c r="D183" i="3"/>
  <c r="B187" i="3"/>
  <c r="J187" i="3" s="1"/>
  <c r="A191" i="3"/>
  <c r="D194" i="3"/>
  <c r="D198" i="3"/>
  <c r="B202" i="3"/>
  <c r="E205" i="3"/>
  <c r="A210" i="3"/>
  <c r="A214" i="3"/>
  <c r="C218" i="3"/>
  <c r="D222" i="3"/>
  <c r="B227" i="3"/>
  <c r="C231" i="3"/>
  <c r="D236" i="3"/>
  <c r="B241" i="3"/>
  <c r="C245" i="3"/>
  <c r="E250" i="3"/>
  <c r="D255" i="3"/>
  <c r="E260" i="3"/>
  <c r="D265" i="3"/>
  <c r="B271" i="3"/>
  <c r="C276" i="3"/>
  <c r="C282" i="3"/>
  <c r="A288" i="3"/>
  <c r="D293" i="3"/>
  <c r="B300" i="3"/>
  <c r="B306" i="3"/>
  <c r="B313" i="3"/>
  <c r="E319" i="3"/>
  <c r="C326" i="3"/>
  <c r="D332" i="3"/>
  <c r="B341" i="3"/>
  <c r="A350" i="3"/>
  <c r="E361" i="3"/>
  <c r="C374" i="3"/>
  <c r="B387" i="3"/>
  <c r="E398" i="3"/>
  <c r="C411" i="3"/>
  <c r="B424" i="3"/>
  <c r="E437" i="3"/>
  <c r="A452" i="3"/>
  <c r="B465" i="3"/>
  <c r="A480" i="3"/>
  <c r="E60" i="3"/>
  <c r="D63" i="3"/>
  <c r="C66" i="3"/>
  <c r="B69" i="3"/>
  <c r="J69" i="3" s="1"/>
  <c r="A72" i="3"/>
  <c r="E74" i="3"/>
  <c r="D77" i="3"/>
  <c r="C80" i="3"/>
  <c r="B83" i="3"/>
  <c r="J83" i="3" s="1"/>
  <c r="A86" i="3"/>
  <c r="E88" i="3"/>
  <c r="D91" i="3"/>
  <c r="C94" i="3"/>
  <c r="B97" i="3"/>
  <c r="J97" i="3" s="1"/>
  <c r="A100" i="3"/>
  <c r="E102" i="3"/>
  <c r="D105" i="3"/>
  <c r="C108" i="3"/>
  <c r="B111" i="3"/>
  <c r="J111" i="3" s="1"/>
  <c r="A114" i="3"/>
  <c r="A117" i="3"/>
  <c r="A120" i="3"/>
  <c r="B123" i="3"/>
  <c r="J123" i="3" s="1"/>
  <c r="B126" i="3"/>
  <c r="J126" i="3" s="1"/>
  <c r="B129" i="3"/>
  <c r="J129" i="3" s="1"/>
  <c r="B132" i="3"/>
  <c r="J132" i="3" s="1"/>
  <c r="B135" i="3"/>
  <c r="J135" i="3" s="1"/>
  <c r="C138" i="3"/>
  <c r="D141" i="3"/>
  <c r="E144" i="3"/>
  <c r="A148" i="3"/>
  <c r="C151" i="3"/>
  <c r="D154" i="3"/>
  <c r="E157" i="3"/>
  <c r="B161" i="3"/>
  <c r="J161" i="3" s="1"/>
  <c r="C164" i="3"/>
  <c r="E167" i="3"/>
  <c r="A171" i="3"/>
  <c r="B174" i="3"/>
  <c r="J174" i="3" s="1"/>
  <c r="C177" i="3"/>
  <c r="D180" i="3"/>
  <c r="E183" i="3"/>
  <c r="C187" i="3"/>
  <c r="B191" i="3"/>
  <c r="J191" i="3" s="1"/>
  <c r="E194" i="3"/>
  <c r="E198" i="3"/>
  <c r="C202" i="3"/>
  <c r="B206" i="3"/>
  <c r="B210" i="3"/>
  <c r="B214" i="3"/>
  <c r="D218" i="3"/>
  <c r="E222" i="3"/>
  <c r="C227" i="3"/>
  <c r="E231" i="3"/>
  <c r="E236" i="3"/>
  <c r="C241" i="3"/>
  <c r="D245" i="3"/>
  <c r="A251" i="3"/>
  <c r="E255" i="3"/>
  <c r="A261" i="3"/>
  <c r="C266" i="3"/>
  <c r="C271" i="3"/>
  <c r="D277" i="3"/>
  <c r="E282" i="3"/>
  <c r="C288" i="3"/>
  <c r="C295" i="3"/>
  <c r="D300" i="3"/>
  <c r="D306" i="3"/>
  <c r="C313" i="3"/>
  <c r="A320" i="3"/>
  <c r="A327" i="3"/>
  <c r="A334" i="3"/>
  <c r="C341" i="3"/>
  <c r="B351" i="3"/>
  <c r="A362" i="3"/>
  <c r="A375" i="3"/>
  <c r="C387" i="3"/>
  <c r="C399" i="3"/>
  <c r="D411" i="3"/>
  <c r="E424" i="3"/>
  <c r="C438" i="3"/>
  <c r="B452" i="3"/>
  <c r="C465" i="3"/>
  <c r="D480" i="3"/>
  <c r="C352" i="3"/>
  <c r="D364" i="3"/>
  <c r="B376" i="3"/>
  <c r="B388" i="3"/>
  <c r="A401" i="3"/>
  <c r="D413" i="3"/>
  <c r="C426" i="3"/>
  <c r="B440" i="3"/>
  <c r="A453" i="3"/>
  <c r="E466" i="3"/>
  <c r="J21" i="1"/>
  <c r="B346" i="3"/>
  <c r="E351" i="3"/>
  <c r="B358" i="3"/>
  <c r="E364" i="3"/>
  <c r="D370" i="3"/>
  <c r="E376" i="3"/>
  <c r="D382" i="3"/>
  <c r="C388" i="3"/>
  <c r="C395" i="3"/>
  <c r="D401" i="3"/>
  <c r="C407" i="3"/>
  <c r="E413" i="3"/>
  <c r="E419" i="3"/>
  <c r="D426" i="3"/>
  <c r="A434" i="3"/>
  <c r="C440" i="3"/>
  <c r="A447" i="3"/>
  <c r="D453" i="3"/>
  <c r="A460" i="3"/>
  <c r="A467" i="3"/>
  <c r="E474" i="3"/>
  <c r="A481" i="3"/>
  <c r="E358" i="3"/>
  <c r="A365" i="3"/>
  <c r="E370" i="3"/>
  <c r="A377" i="3"/>
  <c r="C383" i="3"/>
  <c r="E388" i="3"/>
  <c r="D395" i="3"/>
  <c r="A402" i="3"/>
  <c r="E407" i="3"/>
  <c r="A414" i="3"/>
  <c r="A420" i="3"/>
  <c r="E426" i="3"/>
  <c r="C434" i="3"/>
  <c r="D440" i="3"/>
  <c r="B447" i="3"/>
  <c r="E454" i="3"/>
  <c r="D460" i="3"/>
  <c r="D467" i="3"/>
  <c r="C475" i="3"/>
  <c r="D481" i="3"/>
  <c r="C289" i="3"/>
  <c r="C293" i="3"/>
  <c r="E297" i="3"/>
  <c r="C302" i="3"/>
  <c r="E306" i="3"/>
  <c r="D311" i="3"/>
  <c r="C316" i="3"/>
  <c r="E320" i="3"/>
  <c r="E325" i="3"/>
  <c r="E330" i="3"/>
  <c r="E335" i="3"/>
  <c r="D341" i="3"/>
  <c r="D346" i="3"/>
  <c r="B353" i="3"/>
  <c r="A359" i="3"/>
  <c r="B365" i="3"/>
  <c r="C371" i="3"/>
  <c r="B377" i="3"/>
  <c r="D383" i="3"/>
  <c r="C390" i="3"/>
  <c r="B396" i="3"/>
  <c r="D402" i="3"/>
  <c r="A408" i="3"/>
  <c r="B414" i="3"/>
  <c r="E420" i="3"/>
  <c r="E427" i="3"/>
  <c r="D434" i="3"/>
  <c r="D441" i="3"/>
  <c r="C447" i="3"/>
  <c r="B455" i="3"/>
  <c r="B461" i="3"/>
  <c r="D468" i="3"/>
  <c r="D475" i="3"/>
  <c r="A482" i="3"/>
  <c r="B482" i="3"/>
  <c r="C211" i="3"/>
  <c r="B215" i="3"/>
  <c r="E218" i="3"/>
  <c r="C222" i="3"/>
  <c r="B226" i="3"/>
  <c r="B230" i="3"/>
  <c r="A234" i="3"/>
  <c r="B238" i="3"/>
  <c r="A242" i="3"/>
  <c r="D246" i="3"/>
  <c r="D250" i="3"/>
  <c r="D254" i="3"/>
  <c r="A259" i="3"/>
  <c r="E263" i="3"/>
  <c r="A268" i="3"/>
  <c r="B272" i="3"/>
  <c r="D276" i="3"/>
  <c r="B281" i="3"/>
  <c r="D285" i="3"/>
  <c r="E289" i="3"/>
  <c r="E293" i="3"/>
  <c r="E298" i="3"/>
  <c r="B303" i="3"/>
  <c r="C307" i="3"/>
  <c r="D312" i="3"/>
  <c r="A317" i="3"/>
  <c r="E321" i="3"/>
  <c r="D326" i="3"/>
  <c r="C331" i="3"/>
  <c r="C336" i="3"/>
  <c r="B342" i="3"/>
  <c r="E348" i="3"/>
  <c r="A354" i="3"/>
  <c r="E359" i="3"/>
  <c r="D365" i="3"/>
  <c r="A372" i="3"/>
  <c r="E377" i="3"/>
  <c r="D384" i="3"/>
  <c r="B391" i="3"/>
  <c r="A397" i="3"/>
  <c r="B403" i="3"/>
  <c r="D409" i="3"/>
  <c r="E414" i="3"/>
  <c r="D422" i="3"/>
  <c r="C429" i="3"/>
  <c r="D435" i="3"/>
  <c r="E442" i="3"/>
  <c r="A449" i="3"/>
  <c r="D455" i="3"/>
  <c r="A463" i="3"/>
  <c r="C469" i="3"/>
  <c r="A476" i="3"/>
  <c r="E482" i="3"/>
  <c r="D272" i="3"/>
  <c r="E276" i="3"/>
  <c r="C281" i="3"/>
  <c r="A286" i="3"/>
  <c r="A290" i="3"/>
  <c r="A294" i="3"/>
  <c r="B299" i="3"/>
  <c r="D303" i="3"/>
  <c r="D307" i="3"/>
  <c r="E312" i="3"/>
  <c r="B317" i="3"/>
  <c r="A322" i="3"/>
  <c r="E326" i="3"/>
  <c r="D331" i="3"/>
  <c r="B337" i="3"/>
  <c r="C342" i="3"/>
  <c r="A349" i="3"/>
  <c r="B354" i="3"/>
  <c r="E360" i="3"/>
  <c r="A366" i="3"/>
  <c r="B372" i="3"/>
  <c r="A378" i="3"/>
  <c r="B385" i="3"/>
  <c r="C391" i="3"/>
  <c r="B397" i="3"/>
  <c r="D403" i="3"/>
  <c r="A410" i="3"/>
  <c r="E415" i="3"/>
  <c r="E422" i="3"/>
  <c r="E429" i="3"/>
  <c r="B436" i="3"/>
  <c r="A443" i="3"/>
  <c r="B449" i="3"/>
  <c r="E455" i="3"/>
  <c r="C463" i="3"/>
  <c r="D469" i="3"/>
  <c r="C476" i="3"/>
  <c r="B483" i="3"/>
  <c r="E483" i="3"/>
  <c r="C484" i="3"/>
  <c r="B344" i="3"/>
  <c r="D349" i="3"/>
  <c r="B355" i="3"/>
  <c r="D361" i="3"/>
  <c r="E367" i="3"/>
  <c r="B374" i="3"/>
  <c r="C380" i="3"/>
  <c r="E386" i="3"/>
  <c r="A392" i="3"/>
  <c r="D398" i="3"/>
  <c r="C404" i="3"/>
  <c r="A411" i="3"/>
  <c r="D417" i="3"/>
  <c r="E423" i="3"/>
  <c r="D430" i="3"/>
  <c r="C437" i="3"/>
  <c r="D443" i="3"/>
  <c r="D451" i="3"/>
  <c r="C458" i="3"/>
  <c r="C464" i="3"/>
  <c r="D471" i="3"/>
  <c r="E477" i="3"/>
  <c r="A485" i="3"/>
  <c r="E471" i="3"/>
  <c r="A478" i="3"/>
  <c r="B485" i="3"/>
  <c r="A486" i="3"/>
  <c r="D114" i="3"/>
  <c r="C117" i="3"/>
  <c r="B120" i="3"/>
  <c r="J120" i="3" s="1"/>
  <c r="A123" i="3"/>
  <c r="E125" i="3"/>
  <c r="D128" i="3"/>
  <c r="C131" i="3"/>
  <c r="B134" i="3"/>
  <c r="J134" i="3" s="1"/>
  <c r="A137" i="3"/>
  <c r="B140" i="3"/>
  <c r="J140" i="3" s="1"/>
  <c r="B143" i="3"/>
  <c r="J143" i="3" s="1"/>
  <c r="B146" i="3"/>
  <c r="J146" i="3" s="1"/>
  <c r="B149" i="3"/>
  <c r="J149" i="3" s="1"/>
  <c r="B152" i="3"/>
  <c r="J152" i="3" s="1"/>
  <c r="A155" i="3"/>
  <c r="A158" i="3"/>
  <c r="A161" i="3"/>
  <c r="A164" i="3"/>
  <c r="A167" i="3"/>
  <c r="A170" i="3"/>
  <c r="A173" i="3"/>
  <c r="B176" i="3"/>
  <c r="J176" i="3" s="1"/>
  <c r="B179" i="3"/>
  <c r="J179" i="3" s="1"/>
  <c r="B182" i="3"/>
  <c r="J182" i="3" s="1"/>
  <c r="B185" i="3"/>
  <c r="J185" i="3" s="1"/>
  <c r="D188" i="3"/>
  <c r="A192" i="3"/>
  <c r="E195" i="3"/>
  <c r="B199" i="3"/>
  <c r="J199" i="3" s="1"/>
  <c r="D202" i="3"/>
  <c r="A206" i="3"/>
  <c r="E209" i="3"/>
  <c r="B213" i="3"/>
  <c r="D216" i="3"/>
  <c r="D220" i="3"/>
  <c r="D224" i="3"/>
  <c r="B228" i="3"/>
  <c r="A232" i="3"/>
  <c r="A236" i="3"/>
  <c r="B240" i="3"/>
  <c r="C244" i="3"/>
  <c r="B248" i="3"/>
  <c r="C252" i="3"/>
  <c r="A257" i="3"/>
  <c r="C261" i="3"/>
  <c r="C265" i="3"/>
  <c r="E269" i="3"/>
  <c r="E274" i="3"/>
  <c r="A279" i="3"/>
  <c r="C283" i="3"/>
  <c r="E287" i="3"/>
  <c r="C292" i="3"/>
  <c r="C296" i="3"/>
  <c r="E300" i="3"/>
  <c r="D305" i="3"/>
  <c r="E309" i="3"/>
  <c r="B314" i="3"/>
  <c r="D319" i="3"/>
  <c r="E323" i="3"/>
  <c r="E328" i="3"/>
  <c r="D334" i="3"/>
  <c r="E339" i="3"/>
  <c r="C345" i="3"/>
  <c r="E350" i="3"/>
  <c r="D356" i="3"/>
  <c r="C362" i="3"/>
  <c r="A369" i="3"/>
  <c r="D375" i="3"/>
  <c r="C381" i="3"/>
  <c r="D387" i="3"/>
  <c r="C393" i="3"/>
  <c r="D399" i="3"/>
  <c r="E406" i="3"/>
  <c r="D412" i="3"/>
  <c r="C418" i="3"/>
  <c r="A426" i="3"/>
  <c r="A432" i="3"/>
  <c r="E438" i="3"/>
  <c r="C446" i="3"/>
  <c r="D452" i="3"/>
  <c r="B459" i="3"/>
  <c r="D465" i="3"/>
  <c r="C472" i="3"/>
  <c r="C479" i="3"/>
  <c r="B486" i="3"/>
  <c r="B333" i="3"/>
  <c r="B338" i="3"/>
  <c r="E342" i="3"/>
  <c r="E347" i="3"/>
  <c r="D352" i="3"/>
  <c r="E357" i="3"/>
  <c r="D362" i="3"/>
  <c r="C368" i="3"/>
  <c r="D373" i="3"/>
  <c r="A379" i="3"/>
  <c r="B384" i="3"/>
  <c r="A389" i="3"/>
  <c r="E394" i="3"/>
  <c r="A400" i="3"/>
  <c r="B405" i="3"/>
  <c r="D410" i="3"/>
  <c r="A416" i="3"/>
  <c r="D421" i="3"/>
  <c r="B427" i="3"/>
  <c r="C433" i="3"/>
  <c r="B439" i="3"/>
  <c r="B444" i="3"/>
  <c r="C450" i="3"/>
  <c r="A456" i="3"/>
  <c r="C462" i="3"/>
  <c r="B468" i="3"/>
  <c r="B473" i="3"/>
  <c r="D479" i="3"/>
  <c r="C485" i="3"/>
  <c r="B137" i="3"/>
  <c r="J137" i="3" s="1"/>
  <c r="A140" i="3"/>
  <c r="E142" i="3"/>
  <c r="D145" i="3"/>
  <c r="C148" i="3"/>
  <c r="B151" i="3"/>
  <c r="J151" i="3" s="1"/>
  <c r="E153" i="3"/>
  <c r="D156" i="3"/>
  <c r="B159" i="3"/>
  <c r="J159" i="3" s="1"/>
  <c r="A162" i="3"/>
  <c r="E164" i="3"/>
  <c r="D167" i="3"/>
  <c r="C170" i="3"/>
  <c r="B173" i="3"/>
  <c r="J173" i="3" s="1"/>
  <c r="A176" i="3"/>
  <c r="E178" i="3"/>
  <c r="D181" i="3"/>
  <c r="C184" i="3"/>
  <c r="D187" i="3"/>
  <c r="E190" i="3"/>
  <c r="A194" i="3"/>
  <c r="B197" i="3"/>
  <c r="J197" i="3" s="1"/>
  <c r="C200" i="3"/>
  <c r="A204" i="3"/>
  <c r="B207" i="3"/>
  <c r="C210" i="3"/>
  <c r="D213" i="3"/>
  <c r="E216" i="3"/>
  <c r="B220" i="3"/>
  <c r="B224" i="3"/>
  <c r="D227" i="3"/>
  <c r="A231" i="3"/>
  <c r="E234" i="3"/>
  <c r="D238" i="3"/>
  <c r="B242" i="3"/>
  <c r="B246" i="3"/>
  <c r="B250" i="3"/>
  <c r="A254" i="3"/>
  <c r="A258" i="3"/>
  <c r="A262" i="3"/>
  <c r="A266" i="3"/>
  <c r="D270" i="3"/>
  <c r="C274" i="3"/>
  <c r="C278" i="3"/>
  <c r="D282" i="3"/>
  <c r="D286" i="3"/>
  <c r="C290" i="3"/>
  <c r="A295" i="3"/>
  <c r="A299" i="3"/>
  <c r="A303" i="3"/>
  <c r="A307" i="3"/>
  <c r="B311" i="3"/>
  <c r="A316" i="3"/>
  <c r="B320" i="3"/>
  <c r="D324" i="3"/>
  <c r="A329" i="3"/>
  <c r="E333" i="3"/>
  <c r="C338" i="3"/>
  <c r="A343" i="3"/>
  <c r="A348" i="3"/>
  <c r="E352" i="3"/>
  <c r="A358" i="3"/>
  <c r="E362" i="3"/>
  <c r="D368" i="3"/>
  <c r="A374" i="3"/>
  <c r="C379" i="3"/>
  <c r="C384" i="3"/>
  <c r="E389" i="3"/>
  <c r="B395" i="3"/>
  <c r="C400" i="3"/>
  <c r="C406" i="3"/>
  <c r="E410" i="3"/>
  <c r="B416" i="3"/>
  <c r="B422" i="3"/>
  <c r="D427" i="3"/>
  <c r="E433" i="3"/>
  <c r="C439" i="3"/>
  <c r="E444" i="3"/>
  <c r="D450" i="3"/>
  <c r="C456" i="3"/>
  <c r="E462" i="3"/>
  <c r="C468" i="3"/>
  <c r="D473" i="3"/>
  <c r="E479" i="3"/>
  <c r="E485" i="3"/>
  <c r="E310" i="3"/>
  <c r="C314" i="3"/>
  <c r="A318" i="3"/>
  <c r="D321" i="3"/>
  <c r="B325" i="3"/>
  <c r="D328" i="3"/>
  <c r="A332" i="3"/>
  <c r="D335" i="3"/>
  <c r="C339" i="3"/>
  <c r="B343" i="3"/>
  <c r="E346" i="3"/>
  <c r="A351" i="3"/>
  <c r="E354" i="3"/>
  <c r="C358" i="3"/>
  <c r="B362" i="3"/>
  <c r="E365" i="3"/>
  <c r="C369" i="3"/>
  <c r="E373" i="3"/>
  <c r="C377" i="3"/>
  <c r="B381" i="3"/>
  <c r="A385" i="3"/>
  <c r="D388" i="3"/>
  <c r="C392" i="3"/>
  <c r="C396" i="3"/>
  <c r="B400" i="3"/>
  <c r="A404" i="3"/>
  <c r="D407" i="3"/>
  <c r="B411" i="3"/>
  <c r="B415" i="3"/>
  <c r="C419" i="3"/>
  <c r="C423" i="3"/>
  <c r="C427" i="3"/>
  <c r="B431" i="3"/>
  <c r="E435" i="3"/>
  <c r="A440" i="3"/>
  <c r="E443" i="3"/>
  <c r="C448" i="3"/>
  <c r="C452" i="3"/>
  <c r="B456" i="3"/>
  <c r="C460" i="3"/>
  <c r="E464" i="3"/>
  <c r="E468" i="3"/>
  <c r="E472" i="3"/>
  <c r="E476" i="3"/>
  <c r="C481" i="3"/>
  <c r="D485" i="3"/>
  <c r="E186" i="3"/>
  <c r="D189" i="3"/>
  <c r="C192" i="3"/>
  <c r="B195" i="3"/>
  <c r="J195" i="3" s="1"/>
  <c r="A198" i="3"/>
  <c r="E200" i="3"/>
  <c r="D203" i="3"/>
  <c r="C206" i="3"/>
  <c r="B209" i="3"/>
  <c r="A212" i="3"/>
  <c r="E214" i="3"/>
  <c r="E217" i="3"/>
  <c r="E220" i="3"/>
  <c r="E223" i="3"/>
  <c r="E226" i="3"/>
  <c r="E229" i="3"/>
  <c r="A233" i="3"/>
  <c r="B236" i="3"/>
  <c r="C239" i="3"/>
  <c r="D242" i="3"/>
  <c r="E245" i="3"/>
  <c r="A249" i="3"/>
  <c r="D252" i="3"/>
  <c r="A256" i="3"/>
  <c r="D259" i="3"/>
  <c r="A263" i="3"/>
  <c r="D266" i="3"/>
  <c r="A270" i="3"/>
  <c r="D273" i="3"/>
  <c r="A277" i="3"/>
  <c r="D280" i="3"/>
  <c r="A284" i="3"/>
  <c r="C287" i="3"/>
  <c r="E290" i="3"/>
  <c r="D294" i="3"/>
  <c r="A298" i="3"/>
  <c r="C301" i="3"/>
  <c r="A305" i="3"/>
  <c r="D308" i="3"/>
  <c r="A312" i="3"/>
  <c r="D315" i="3"/>
  <c r="A319" i="3"/>
  <c r="D322" i="3"/>
  <c r="A326" i="3"/>
  <c r="C329" i="3"/>
  <c r="E332" i="3"/>
  <c r="E336" i="3"/>
  <c r="C340" i="3"/>
  <c r="C344" i="3"/>
  <c r="B348" i="3"/>
  <c r="A352" i="3"/>
  <c r="D355" i="3"/>
  <c r="C359" i="3"/>
  <c r="A363" i="3"/>
  <c r="C367" i="3"/>
  <c r="A371" i="3"/>
  <c r="D374" i="3"/>
  <c r="C378" i="3"/>
  <c r="B382" i="3"/>
  <c r="E385" i="3"/>
  <c r="A390" i="3"/>
  <c r="D393" i="3"/>
  <c r="C397" i="3"/>
  <c r="B401" i="3"/>
  <c r="E404" i="3"/>
  <c r="C408" i="3"/>
  <c r="E412" i="3"/>
  <c r="C416" i="3"/>
  <c r="C420" i="3"/>
  <c r="C424" i="3"/>
  <c r="E428" i="3"/>
  <c r="E432" i="3"/>
  <c r="E436" i="3"/>
  <c r="E440" i="3"/>
  <c r="D445" i="3"/>
  <c r="C449" i="3"/>
  <c r="B453" i="3"/>
  <c r="C457" i="3"/>
  <c r="E461" i="3"/>
  <c r="E465" i="3"/>
  <c r="E469" i="3"/>
  <c r="B474" i="3"/>
  <c r="C478" i="3"/>
  <c r="C482" i="3"/>
  <c r="C486" i="3"/>
  <c r="A187" i="3"/>
  <c r="E189" i="3"/>
  <c r="D192" i="3"/>
  <c r="C195" i="3"/>
  <c r="B198" i="3"/>
  <c r="J198" i="3" s="1"/>
  <c r="A201" i="3"/>
  <c r="E203" i="3"/>
  <c r="D206" i="3"/>
  <c r="C209" i="3"/>
  <c r="B212" i="3"/>
  <c r="A215" i="3"/>
  <c r="A218" i="3"/>
  <c r="A221" i="3"/>
  <c r="A224" i="3"/>
  <c r="A227" i="3"/>
  <c r="A230" i="3"/>
  <c r="B233" i="3"/>
  <c r="C236" i="3"/>
  <c r="D239" i="3"/>
  <c r="E242" i="3"/>
  <c r="A246" i="3"/>
  <c r="C249" i="3"/>
  <c r="E252" i="3"/>
  <c r="C256" i="3"/>
  <c r="E259" i="3"/>
  <c r="B263" i="3"/>
  <c r="E266" i="3"/>
  <c r="C270" i="3"/>
  <c r="E273" i="3"/>
  <c r="B277" i="3"/>
  <c r="E280" i="3"/>
  <c r="B284" i="3"/>
  <c r="D287" i="3"/>
  <c r="A291" i="3"/>
  <c r="E294" i="3"/>
  <c r="B298" i="3"/>
  <c r="E301" i="3"/>
  <c r="B305" i="3"/>
  <c r="E308" i="3"/>
  <c r="B312" i="3"/>
  <c r="E315" i="3"/>
  <c r="B319" i="3"/>
  <c r="E322" i="3"/>
  <c r="B326" i="3"/>
  <c r="D329" i="3"/>
  <c r="A333" i="3"/>
  <c r="A337" i="3"/>
  <c r="A341" i="3"/>
  <c r="E344" i="3"/>
  <c r="C348" i="3"/>
  <c r="B352" i="3"/>
  <c r="A356" i="3"/>
  <c r="D359" i="3"/>
  <c r="E363" i="3"/>
  <c r="D367" i="3"/>
  <c r="B371" i="3"/>
  <c r="E374" i="3"/>
  <c r="D378" i="3"/>
  <c r="C382" i="3"/>
  <c r="C386" i="3"/>
  <c r="B390" i="3"/>
  <c r="A394" i="3"/>
  <c r="D397" i="3"/>
  <c r="C401" i="3"/>
  <c r="A405" i="3"/>
  <c r="C409" i="3"/>
  <c r="A413" i="3"/>
  <c r="D416" i="3"/>
  <c r="D420" i="3"/>
  <c r="D424" i="3"/>
  <c r="B429" i="3"/>
  <c r="B433" i="3"/>
  <c r="B437" i="3"/>
  <c r="A441" i="3"/>
  <c r="E445" i="3"/>
  <c r="D449" i="3"/>
  <c r="C453" i="3"/>
  <c r="A458" i="3"/>
  <c r="A462" i="3"/>
  <c r="A466" i="3"/>
  <c r="A470" i="3"/>
  <c r="D474" i="3"/>
  <c r="D478" i="3"/>
  <c r="D482" i="3"/>
  <c r="D486" i="3"/>
  <c r="C356" i="3"/>
  <c r="C360" i="3"/>
  <c r="C364" i="3"/>
  <c r="A368" i="3"/>
  <c r="D371" i="3"/>
  <c r="B375" i="3"/>
  <c r="B379" i="3"/>
  <c r="B383" i="3"/>
  <c r="A387" i="3"/>
  <c r="D390" i="3"/>
  <c r="C394" i="3"/>
  <c r="B398" i="3"/>
  <c r="E401" i="3"/>
  <c r="A406" i="3"/>
  <c r="E409" i="3"/>
  <c r="C413" i="3"/>
  <c r="A417" i="3"/>
  <c r="B421" i="3"/>
  <c r="C425" i="3"/>
  <c r="D429" i="3"/>
  <c r="D433" i="3"/>
  <c r="D437" i="3"/>
  <c r="B442" i="3"/>
  <c r="B446" i="3"/>
  <c r="A450" i="3"/>
  <c r="A454" i="3"/>
  <c r="D458" i="3"/>
  <c r="D462" i="3"/>
  <c r="D466" i="3"/>
  <c r="A471" i="3"/>
  <c r="A475" i="3"/>
  <c r="B479" i="3"/>
  <c r="A483" i="3"/>
  <c r="N2" i="1"/>
  <c r="I1" i="2" s="1"/>
  <c r="D217" i="3"/>
  <c r="C220" i="3"/>
  <c r="B223" i="3"/>
  <c r="A226" i="3"/>
  <c r="E228" i="3"/>
  <c r="D231" i="3"/>
  <c r="D234" i="3"/>
  <c r="D237" i="3"/>
  <c r="D240" i="3"/>
  <c r="E243" i="3"/>
  <c r="E246" i="3"/>
  <c r="E249" i="3"/>
  <c r="A253" i="3"/>
  <c r="B256" i="3"/>
  <c r="C259" i="3"/>
  <c r="D262" i="3"/>
  <c r="E265" i="3"/>
  <c r="B269" i="3"/>
  <c r="C272" i="3"/>
  <c r="D275" i="3"/>
  <c r="E278" i="3"/>
  <c r="A282" i="3"/>
  <c r="C285" i="3"/>
  <c r="E288" i="3"/>
  <c r="A292" i="3"/>
  <c r="B295" i="3"/>
  <c r="C298" i="3"/>
  <c r="D301" i="3"/>
  <c r="E304" i="3"/>
  <c r="A308" i="3"/>
  <c r="C311" i="3"/>
  <c r="D314" i="3"/>
  <c r="E317" i="3"/>
  <c r="A321" i="3"/>
  <c r="B324" i="3"/>
  <c r="D327" i="3"/>
  <c r="A331" i="3"/>
  <c r="B334" i="3"/>
  <c r="C337" i="3"/>
  <c r="D340" i="3"/>
  <c r="E343" i="3"/>
  <c r="A347" i="3"/>
  <c r="C350" i="3"/>
  <c r="D353" i="3"/>
  <c r="E356" i="3"/>
  <c r="A360" i="3"/>
  <c r="B363" i="3"/>
  <c r="C366" i="3"/>
  <c r="A370" i="3"/>
  <c r="B373" i="3"/>
  <c r="C376" i="3"/>
  <c r="D379" i="3"/>
  <c r="E382" i="3"/>
  <c r="A386" i="3"/>
  <c r="B389" i="3"/>
  <c r="D392" i="3"/>
  <c r="E395" i="3"/>
  <c r="A399" i="3"/>
  <c r="B402" i="3"/>
  <c r="C405" i="3"/>
  <c r="D408" i="3"/>
  <c r="B412" i="3"/>
  <c r="C415" i="3"/>
  <c r="D418" i="3"/>
  <c r="E421" i="3"/>
  <c r="A425" i="3"/>
  <c r="B428" i="3"/>
  <c r="D431" i="3"/>
  <c r="E434" i="3"/>
  <c r="A438" i="3"/>
  <c r="B441" i="3"/>
  <c r="C444" i="3"/>
  <c r="D447" i="3"/>
  <c r="E450" i="3"/>
  <c r="C454" i="3"/>
  <c r="D457" i="3"/>
  <c r="E460" i="3"/>
  <c r="A464" i="3"/>
  <c r="B467" i="3"/>
  <c r="C470" i="3"/>
  <c r="E473" i="3"/>
  <c r="A477" i="3"/>
  <c r="B480" i="3"/>
  <c r="C483" i="3"/>
  <c r="E486" i="3"/>
  <c r="C334" i="3"/>
  <c r="D337" i="3"/>
  <c r="E340" i="3"/>
  <c r="A344" i="3"/>
  <c r="B347" i="3"/>
  <c r="D350" i="3"/>
  <c r="E353" i="3"/>
  <c r="A357" i="3"/>
  <c r="B360" i="3"/>
  <c r="C363" i="3"/>
  <c r="E366" i="3"/>
  <c r="B370" i="3"/>
  <c r="C373" i="3"/>
  <c r="D376" i="3"/>
  <c r="E379" i="3"/>
  <c r="A383" i="3"/>
  <c r="B386" i="3"/>
  <c r="D389" i="3"/>
  <c r="E392" i="3"/>
  <c r="A396" i="3"/>
  <c r="B399" i="3"/>
  <c r="C402" i="3"/>
  <c r="D405" i="3"/>
  <c r="B409" i="3"/>
  <c r="C412" i="3"/>
  <c r="D415" i="3"/>
  <c r="E418" i="3"/>
  <c r="A422" i="3"/>
  <c r="B425" i="3"/>
  <c r="C428" i="3"/>
  <c r="E431" i="3"/>
  <c r="A435" i="3"/>
  <c r="B438" i="3"/>
  <c r="C441" i="3"/>
  <c r="D444" i="3"/>
  <c r="E447" i="3"/>
  <c r="C451" i="3"/>
  <c r="D454" i="3"/>
  <c r="E457" i="3"/>
  <c r="A461" i="3"/>
  <c r="B464" i="3"/>
  <c r="C467" i="3"/>
  <c r="E470" i="3"/>
  <c r="A474" i="3"/>
  <c r="B477" i="3"/>
  <c r="C480" i="3"/>
  <c r="D483" i="3"/>
  <c r="D17" i="4"/>
  <c r="B419" i="3"/>
  <c r="C422" i="3"/>
  <c r="D425" i="3"/>
  <c r="A429" i="3"/>
  <c r="B432" i="3"/>
  <c r="C435" i="3"/>
  <c r="D438" i="3"/>
  <c r="E441" i="3"/>
  <c r="B445" i="3"/>
  <c r="D448" i="3"/>
  <c r="E451" i="3"/>
  <c r="A455" i="3"/>
  <c r="B458" i="3"/>
  <c r="C461" i="3"/>
  <c r="D464" i="3"/>
  <c r="A468" i="3"/>
  <c r="B471" i="3"/>
  <c r="C474" i="3"/>
  <c r="D477" i="3"/>
  <c r="E480" i="3"/>
  <c r="A484" i="3"/>
  <c r="J20" i="1"/>
  <c r="C5" i="1"/>
  <c r="C232" i="3"/>
  <c r="B235" i="3"/>
  <c r="A238" i="3"/>
  <c r="E240" i="3"/>
  <c r="D243" i="3"/>
  <c r="C246" i="3"/>
  <c r="B249" i="3"/>
  <c r="A252" i="3"/>
  <c r="B255" i="3"/>
  <c r="B258" i="3"/>
  <c r="B261" i="3"/>
  <c r="B264" i="3"/>
  <c r="B267" i="3"/>
  <c r="B270" i="3"/>
  <c r="B273" i="3"/>
  <c r="B276" i="3"/>
  <c r="B279" i="3"/>
  <c r="B282" i="3"/>
  <c r="B285" i="3"/>
  <c r="B288" i="3"/>
  <c r="B291" i="3"/>
  <c r="C294" i="3"/>
  <c r="C297" i="3"/>
  <c r="C300" i="3"/>
  <c r="C303" i="3"/>
  <c r="C306" i="3"/>
  <c r="C309" i="3"/>
  <c r="C312" i="3"/>
  <c r="C315" i="3"/>
  <c r="C318" i="3"/>
  <c r="C321" i="3"/>
  <c r="C324" i="3"/>
  <c r="C327" i="3"/>
  <c r="C330" i="3"/>
  <c r="D333" i="3"/>
  <c r="D336" i="3"/>
  <c r="D339" i="3"/>
  <c r="D342" i="3"/>
  <c r="D345" i="3"/>
  <c r="D348" i="3"/>
  <c r="D351" i="3"/>
  <c r="D354" i="3"/>
  <c r="D357" i="3"/>
  <c r="D360" i="3"/>
  <c r="D363" i="3"/>
  <c r="D366" i="3"/>
  <c r="D369" i="3"/>
  <c r="E372" i="3"/>
  <c r="E375" i="3"/>
  <c r="E378" i="3"/>
  <c r="E381" i="3"/>
  <c r="E384" i="3"/>
  <c r="E387" i="3"/>
  <c r="E390" i="3"/>
  <c r="E393" i="3"/>
  <c r="E396" i="3"/>
  <c r="E399" i="3"/>
  <c r="E402" i="3"/>
  <c r="E405" i="3"/>
  <c r="E408" i="3"/>
  <c r="A412" i="3"/>
  <c r="A415" i="3"/>
  <c r="A418" i="3"/>
  <c r="A421" i="3"/>
  <c r="A424" i="3"/>
  <c r="A427" i="3"/>
  <c r="A430" i="3"/>
  <c r="A433" i="3"/>
  <c r="A436" i="3"/>
  <c r="A439" i="3"/>
  <c r="A442" i="3"/>
  <c r="A445" i="3"/>
  <c r="A448" i="3"/>
  <c r="B451" i="3"/>
  <c r="B454" i="3"/>
  <c r="B457" i="3"/>
  <c r="B460" i="3"/>
  <c r="B463" i="3"/>
  <c r="B466" i="3"/>
  <c r="B469" i="3"/>
  <c r="B472" i="3"/>
  <c r="B475" i="3"/>
  <c r="B478" i="3"/>
  <c r="B481" i="3"/>
  <c r="B484" i="3"/>
  <c r="E5" i="1"/>
  <c r="H22" i="1"/>
  <c r="C7" i="1"/>
  <c r="H23" i="1"/>
  <c r="E6" i="1"/>
  <c r="J23" i="1"/>
  <c r="C8" i="1"/>
  <c r="H19" i="1"/>
  <c r="C6" i="1"/>
  <c r="J18" i="1"/>
  <c r="J19" i="1"/>
  <c r="K3" i="3"/>
  <c r="J17" i="3"/>
  <c r="E8" i="1"/>
  <c r="C9" i="1"/>
  <c r="K4" i="3"/>
  <c r="E7" i="1"/>
  <c r="E9" i="1"/>
  <c r="J22" i="1"/>
  <c r="K5" i="3"/>
  <c r="H18" i="1"/>
  <c r="C4" i="1"/>
  <c r="H21" i="1"/>
  <c r="H20" i="1"/>
  <c r="E4" i="1"/>
  <c r="B252" i="3"/>
  <c r="A255" i="3"/>
  <c r="E257" i="3"/>
  <c r="D260" i="3"/>
  <c r="C263" i="3"/>
  <c r="B266" i="3"/>
  <c r="A269" i="3"/>
  <c r="E271" i="3"/>
  <c r="D274" i="3"/>
  <c r="C277" i="3"/>
  <c r="B280" i="3"/>
  <c r="A283" i="3"/>
  <c r="E285" i="3"/>
  <c r="D288" i="3"/>
  <c r="C291" i="3"/>
  <c r="B294" i="3"/>
  <c r="A297" i="3"/>
  <c r="E299" i="3"/>
  <c r="D302" i="3"/>
  <c r="C305" i="3"/>
  <c r="B308" i="3"/>
  <c r="A311" i="3"/>
  <c r="E313" i="3"/>
  <c r="D316" i="3"/>
  <c r="C319" i="3"/>
  <c r="B322" i="3"/>
  <c r="A325" i="3"/>
  <c r="E327" i="3"/>
  <c r="D330" i="3"/>
  <c r="C333" i="3"/>
  <c r="B336" i="3"/>
  <c r="A339" i="3"/>
  <c r="E341" i="3"/>
  <c r="D344" i="3"/>
  <c r="C347" i="3"/>
  <c r="B350" i="3"/>
  <c r="A353" i="3"/>
  <c r="E355" i="3"/>
  <c r="D358" i="3"/>
  <c r="C361" i="3"/>
  <c r="B364" i="3"/>
  <c r="A367" i="3"/>
  <c r="E369" i="3"/>
  <c r="D372" i="3"/>
  <c r="C375" i="3"/>
  <c r="B378" i="3"/>
  <c r="A381" i="3"/>
  <c r="E383" i="3"/>
  <c r="D386" i="3"/>
  <c r="C389" i="3"/>
  <c r="B392" i="3"/>
  <c r="A395" i="3"/>
  <c r="E397" i="3"/>
  <c r="D400" i="3"/>
  <c r="C403" i="3"/>
  <c r="B406" i="3"/>
  <c r="A409" i="3"/>
  <c r="E411" i="3"/>
  <c r="D414" i="3"/>
  <c r="C417" i="3"/>
  <c r="B420" i="3"/>
  <c r="A423" i="3"/>
  <c r="E425" i="3"/>
  <c r="D428" i="3"/>
  <c r="C431" i="3"/>
  <c r="B434" i="3"/>
  <c r="A437" i="3"/>
  <c r="E439" i="3"/>
  <c r="D442" i="3"/>
  <c r="C445" i="3"/>
  <c r="B448" i="3"/>
  <c r="A451" i="3"/>
  <c r="E453" i="3"/>
  <c r="D456" i="3"/>
  <c r="C459" i="3"/>
  <c r="B462" i="3"/>
  <c r="A465" i="3"/>
  <c r="E467" i="3"/>
  <c r="D470" i="3"/>
  <c r="C473" i="3"/>
  <c r="B476" i="3"/>
  <c r="A479" i="3"/>
  <c r="E481" i="3"/>
  <c r="D484" i="3"/>
  <c r="A3" i="6"/>
  <c r="K18" i="3" l="1"/>
  <c r="D10" i="1"/>
  <c r="I24" i="1"/>
</calcChain>
</file>

<file path=xl/sharedStrings.xml><?xml version="1.0" encoding="utf-8"?>
<sst xmlns="http://schemas.openxmlformats.org/spreadsheetml/2006/main" count="201" uniqueCount="125">
  <si>
    <t>Carnet de route - Safyfly</t>
  </si>
  <si>
    <t>ULM :</t>
  </si>
  <si>
    <t>Licence :</t>
  </si>
  <si>
    <t>Mois</t>
  </si>
  <si>
    <t>Cumul</t>
  </si>
  <si>
    <t>Choix année</t>
  </si>
  <si>
    <t>ULM 70KT - Licence SafyFly 2026-0001</t>
  </si>
  <si>
    <t>Janvier</t>
  </si>
  <si>
    <t>Juillet</t>
  </si>
  <si>
    <t>Février</t>
  </si>
  <si>
    <t>Août</t>
  </si>
  <si>
    <t>Mars</t>
  </si>
  <si>
    <t>Septembre</t>
  </si>
  <si>
    <t>Avril</t>
  </si>
  <si>
    <t>Octobre</t>
  </si>
  <si>
    <t>Mai</t>
  </si>
  <si>
    <t>Novembre</t>
  </si>
  <si>
    <t>Juin</t>
  </si>
  <si>
    <t>Décembre</t>
  </si>
  <si>
    <t>Total année :</t>
  </si>
  <si>
    <t>Détails des vols</t>
  </si>
  <si>
    <t>Nicolas</t>
  </si>
  <si>
    <t>Liste années</t>
  </si>
  <si>
    <t>Heures cumulées</t>
  </si>
  <si>
    <t>Horamètre actuel :</t>
  </si>
  <si>
    <t>PERIODICITE</t>
  </si>
  <si>
    <t>DERNIERE ACTION</t>
  </si>
  <si>
    <t>Annuelle</t>
  </si>
  <si>
    <t>SUIVI ADMINISTRAITF</t>
  </si>
  <si>
    <t>Calendaire restant</t>
  </si>
  <si>
    <t>Date</t>
  </si>
  <si>
    <t xml:space="preserve">                                                                                                                                                                                                      OBSERVATIONS</t>
  </si>
  <si>
    <t>Aptitude au vol</t>
  </si>
  <si>
    <t>Renouvelement</t>
  </si>
  <si>
    <t>LSA Radio</t>
  </si>
  <si>
    <t>LSA Transpondeur</t>
  </si>
  <si>
    <t>Parachute de secours</t>
  </si>
  <si>
    <t>Vérification</t>
  </si>
  <si>
    <t>Détecteur de CO</t>
  </si>
  <si>
    <t>Champ libre</t>
  </si>
  <si>
    <t>Horaire</t>
  </si>
  <si>
    <t>Entretien</t>
  </si>
  <si>
    <t>Action</t>
  </si>
  <si>
    <t>Horaire restant</t>
  </si>
  <si>
    <t>Horamétre</t>
  </si>
  <si>
    <t>Potentiel moteur</t>
  </si>
  <si>
    <t>Limite</t>
  </si>
  <si>
    <t>MOTEUR</t>
  </si>
  <si>
    <t>Visite 50 heures</t>
  </si>
  <si>
    <t>Vidange</t>
  </si>
  <si>
    <t>Visite 100 heures</t>
  </si>
  <si>
    <t>Vidange + Bougies</t>
  </si>
  <si>
    <t>Visite 200 heures</t>
  </si>
  <si>
    <t>Visite 1 000 heures</t>
  </si>
  <si>
    <t>ALLUMAGE</t>
  </si>
  <si>
    <t>Bougies</t>
  </si>
  <si>
    <t>Remplacement</t>
  </si>
  <si>
    <t>Cable/Antiparasites</t>
  </si>
  <si>
    <t>Inspection</t>
  </si>
  <si>
    <t>Boitiers DUCATI</t>
  </si>
  <si>
    <t>Batterie</t>
  </si>
  <si>
    <t>CARBURANT</t>
  </si>
  <si>
    <t>Fuel pump (mécanique)</t>
  </si>
  <si>
    <t>Fuel pump (électrique)</t>
  </si>
  <si>
    <t>Filtre carburant / Décanteur</t>
  </si>
  <si>
    <t>Synchronisation carburateurs</t>
  </si>
  <si>
    <t>Réglage</t>
  </si>
  <si>
    <t>Révision carburateurs</t>
  </si>
  <si>
    <t>Overhall carburateurs</t>
  </si>
  <si>
    <t>Kit carburateurs</t>
  </si>
  <si>
    <t>Manchons carburateurs</t>
  </si>
  <si>
    <t>Durites</t>
  </si>
  <si>
    <t>CULASSE / CYLINDRE</t>
  </si>
  <si>
    <t>Fuite joint culasse</t>
  </si>
  <si>
    <t>Resserrage culasse</t>
  </si>
  <si>
    <t>Serrage</t>
  </si>
  <si>
    <t>REFROIDISSEMENT</t>
  </si>
  <si>
    <t>Liquide de refroidissement</t>
  </si>
  <si>
    <t>Durites eau</t>
  </si>
  <si>
    <t>Bouchon vase expension</t>
  </si>
  <si>
    <t>RÉDUCTEUR</t>
  </si>
  <si>
    <t>Contrôle réducteur</t>
  </si>
  <si>
    <t>Révision réducteur</t>
  </si>
  <si>
    <t>Révision</t>
  </si>
  <si>
    <t>FILTRE À AIR</t>
  </si>
  <si>
    <t>Filtre à air</t>
  </si>
  <si>
    <t>Nettoyage</t>
  </si>
  <si>
    <t>BATI MOTEUR</t>
  </si>
  <si>
    <t>Silentblocs moteur</t>
  </si>
  <si>
    <t>ÉCHAPPEMENT</t>
  </si>
  <si>
    <t>Échappement</t>
  </si>
  <si>
    <t>CELLULE</t>
  </si>
  <si>
    <t>Visite 500 heures</t>
  </si>
  <si>
    <t>Remplacement visserie</t>
  </si>
  <si>
    <t>FREINS</t>
  </si>
  <si>
    <t>Durites de freins</t>
  </si>
  <si>
    <t>Maître cylindre - plaquettes</t>
  </si>
  <si>
    <t>HELICE</t>
  </si>
  <si>
    <t>Moyeu</t>
  </si>
  <si>
    <t>PALE 1</t>
  </si>
  <si>
    <t>PALE 2</t>
  </si>
  <si>
    <t>PALE 3</t>
  </si>
  <si>
    <t>CHAMP LIBRE</t>
  </si>
  <si>
    <t>DATE DE L'ENTRETIEN</t>
  </si>
  <si>
    <t xml:space="preserve">HORAMETRE </t>
  </si>
  <si>
    <t xml:space="preserve">                                                                                                                                                        OBSERVATIONS</t>
  </si>
  <si>
    <t>ID_validé</t>
  </si>
  <si>
    <t>Système</t>
  </si>
  <si>
    <t>Vidange huile moteur et filtre</t>
  </si>
  <si>
    <t>btghnhyryf</t>
  </si>
  <si>
    <t>Filtre carburant</t>
  </si>
  <si>
    <t xml:space="preserve"> HISTORIQUE D'ENTRETIEN</t>
  </si>
  <si>
    <t>ACTION</t>
  </si>
  <si>
    <t>OBSERVATIONS</t>
  </si>
  <si>
    <t>▶ Voir la vidéo explicative</t>
  </si>
  <si>
    <t>https://youtu.be/vZMTLfHrd1Y</t>
  </si>
  <si>
    <t>SF_OK_2026</t>
  </si>
  <si>
    <t>Démo SafyFly</t>
  </si>
  <si>
    <t>NOM_CLIENT</t>
  </si>
  <si>
    <t>Ne pas modifier</t>
  </si>
  <si>
    <t>ULM-DEMO</t>
  </si>
  <si>
    <t>IMMATRICULATION</t>
  </si>
  <si>
    <t>Feuille système</t>
  </si>
  <si>
    <t>DATE_ACTIVATION</t>
  </si>
  <si>
    <t>Structure protégée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</si>
</sst>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/d/yyyy"/>
    <numFmt numFmtId="165" formatCode="[h]:mm"/>
    <numFmt numFmtId="166" formatCode="[h]:mm&quot; h &quot;"/>
    <numFmt numFmtId="167" formatCode="[=1]0&quot; an&quot;;0&quot; ans&quot;"/>
    <numFmt numFmtId="168" formatCode="0&quot; j &quot;"/>
    <numFmt numFmtId="169" formatCode="0&quot; h &quot;"/>
    <numFmt numFmtId="170" formatCode="0&quot; h&quot;"/>
  </numFmts>
  <fonts count="45" x14ac:knownFonts="1">
    <font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theme="2" tint="-0.74999237037263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24"/>
      <color theme="2" tint="-0.749992370372631"/>
      <name val="Calibri"/>
      <family val="2"/>
      <charset val="1"/>
    </font>
    <font>
      <b/>
      <sz val="16"/>
      <color theme="2" tint="-0.499984740745262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72"/>
      <color theme="0" tint="-0.14999847407452621"/>
      <name val="Calibri"/>
      <family val="2"/>
      <charset val="1"/>
    </font>
    <font>
      <sz val="12"/>
      <color theme="1" tint="0.24988555558946501"/>
      <name val="Calibri"/>
      <family val="2"/>
      <charset val="1"/>
    </font>
    <font>
      <sz val="12"/>
      <color theme="3" tint="0.2498855555894650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3"/>
      <color theme="2" tint="-0.749992370372631"/>
      <name val="Calibri"/>
      <family val="2"/>
      <charset val="1"/>
    </font>
    <font>
      <sz val="12"/>
      <color theme="4" tint="-0.249977111117893"/>
      <name val="Calibri"/>
      <family val="2"/>
      <charset val="1"/>
    </font>
    <font>
      <b/>
      <sz val="12"/>
      <color theme="4" tint="-0.249977111117893"/>
      <name val="Calibri"/>
      <family val="2"/>
      <charset val="1"/>
    </font>
    <font>
      <u/>
      <sz val="12"/>
      <color theme="10"/>
      <name val="Calibri"/>
      <family val="2"/>
      <charset val="1"/>
    </font>
    <font>
      <b/>
      <u/>
      <sz val="24"/>
      <color theme="10"/>
      <name val="Calibri"/>
      <family val="2"/>
      <charset val="1"/>
    </font>
    <font>
      <sz val="18"/>
      <color rgb="FF1F1F1F"/>
      <name val="Aptos Narrow"/>
    </font>
    <font>
      <b/>
      <sz val="18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sz val="22"/>
      <color theme="1"/>
      <name val="Calibri"/>
      <family val="2"/>
      <charset val="1"/>
    </font>
    <font>
      <b/>
      <sz val="11"/>
      <color rgb="FF1F1F1F"/>
      <name val="Aptos Narrow"/>
    </font>
    <font>
      <b/>
      <sz val="12"/>
      <color rgb="FF1F1F1F"/>
      <name val="Aptos Narrow"/>
    </font>
    <font>
      <b/>
      <sz val="11"/>
      <name val="Calibri"/>
      <family val="2"/>
      <charset val="1"/>
    </font>
    <font>
      <sz val="12"/>
      <color theme="2" tint="-0.49998474074526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color theme="1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color rgb="FF747474"/>
      <name val="Calibri"/>
      <family val="2"/>
      <charset val="1"/>
    </font>
    <font>
      <b/>
      <sz val="11"/>
      <name val="Aptos Narrow"/>
    </font>
    <font>
      <b/>
      <i/>
      <sz val="12"/>
      <color theme="1"/>
      <name val="Calibri"/>
      <family val="2"/>
      <charset val="1"/>
    </font>
    <font>
      <b/>
      <u/>
      <sz val="26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color rgb="FFFFFFFF"/>
      <name val="Arial Unicode MS"/>
      <family val="2"/>
      <charset val="1"/>
    </font>
    <font>
      <b/>
      <sz val="36"/>
      <color theme="1"/>
      <name val="Calibri"/>
      <family val="2"/>
      <charset val="1"/>
    </font>
    <font>
      <b/>
      <u/>
      <sz val="18"/>
      <color theme="10"/>
      <name val="Calibri"/>
      <family val="2"/>
      <charset val="1"/>
    </font>
    <font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u/>
      <sz val="18"/>
      <color theme="10"/>
      <name val="Calibri"/>
      <family val="2"/>
      <charset val="1"/>
    </font>
    <font>
      <sz val="14"/>
      <color theme="1"/>
      <name val="Calibri"/>
      <family val="2"/>
      <charset val="1"/>
    </font>
    <font>
      <b/>
      <sz val="11"/>
      <color rgb="FFFFFFFF"/>
      <name val="Cambria"/>
      <family val="1"/>
    </font>
    <font>
      <b/>
      <sz val="11"/>
      <name val="Cambria"/>
      <family val="1"/>
    </font>
    <font>
      <b/>
      <sz val="11"/>
      <color rgb="FFFF0000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rgb="FFF8FFFF"/>
      </patternFill>
    </fill>
    <fill>
      <patternFill patternType="solid">
        <fgColor theme="2" tint="-9.9978637043366805E-2"/>
        <bgColor rgb="FFD0D0D0"/>
      </patternFill>
    </fill>
    <fill>
      <patternFill patternType="solid">
        <fgColor theme="3" tint="0.89989928891872917"/>
        <bgColor rgb="FFE0ECF5"/>
      </patternFill>
    </fill>
    <fill>
      <patternFill patternType="solid">
        <fgColor theme="0" tint="-4.9989318521683403E-2"/>
        <bgColor rgb="FFF2F4F7"/>
      </patternFill>
    </fill>
    <fill>
      <patternFill patternType="solid">
        <fgColor theme="3" tint="0.74987029633472702"/>
        <bgColor rgb="FF83CBEB"/>
      </patternFill>
    </fill>
    <fill>
      <patternFill patternType="solid">
        <fgColor rgb="FFFFC000"/>
        <bgColor rgb="FFFFD966"/>
      </patternFill>
    </fill>
    <fill>
      <patternFill patternType="solid">
        <fgColor rgb="FFF2F4F7"/>
        <bgColor rgb="FFF3F4F8"/>
      </patternFill>
    </fill>
    <fill>
      <patternFill patternType="solid">
        <fgColor rgb="FFF8FFFF"/>
        <bgColor rgb="FFFFFFFF"/>
      </patternFill>
    </fill>
    <fill>
      <patternFill patternType="solid">
        <fgColor rgb="FFE0ECF5"/>
        <bgColor rgb="FFE1EBF5"/>
      </patternFill>
    </fill>
    <fill>
      <patternFill patternType="solid">
        <fgColor rgb="FFE8F0FA"/>
        <bgColor rgb="FFE0ECF5"/>
      </patternFill>
    </fill>
    <fill>
      <patternFill patternType="solid">
        <fgColor rgb="FFDCE6F0"/>
        <bgColor rgb="FFDCEAF7"/>
      </patternFill>
    </fill>
    <fill>
      <patternFill patternType="solid">
        <fgColor rgb="FFF8FAFC"/>
        <bgColor rgb="FFF5F7FA"/>
      </patternFill>
    </fill>
    <fill>
      <patternFill patternType="solid">
        <fgColor rgb="FFF3F4F8"/>
        <bgColor rgb="FFF2F4F7"/>
      </patternFill>
    </fill>
    <fill>
      <patternFill patternType="solid">
        <fgColor rgb="FFF5F7FA"/>
        <bgColor rgb="FFF3F4F8"/>
      </patternFill>
    </fill>
    <fill>
      <patternFill patternType="solid">
        <fgColor rgb="FFE1EBF5"/>
        <bgColor rgb="FFE0ECF5"/>
      </patternFill>
    </fill>
    <fill>
      <patternFill patternType="solid">
        <fgColor rgb="FFE7E6E6"/>
        <bgColor rgb="FFEDE7F6"/>
      </patternFill>
    </fill>
    <fill>
      <patternFill patternType="solid">
        <fgColor rgb="FF7030A0"/>
        <bgColor rgb="FF800080"/>
      </patternFill>
    </fill>
    <fill>
      <patternFill patternType="solid">
        <fgColor rgb="FFEDE7F6"/>
        <bgColor rgb="FFE7E6E6"/>
      </patternFill>
    </fill>
  </fills>
  <borders count="96">
    <border>
      <left/>
      <right/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rgb="FF3C3C3C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hair">
        <color rgb="FF3C3C3C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hair">
        <color rgb="FF3C3C3C"/>
      </top>
      <bottom/>
      <diagonal/>
    </border>
    <border>
      <left/>
      <right style="medium">
        <color theme="2" tint="-0.249977111117893"/>
      </right>
      <top/>
      <bottom/>
      <diagonal/>
    </border>
    <border>
      <left style="thin">
        <color theme="4" tint="0.79989013336588644"/>
      </left>
      <right/>
      <top/>
      <bottom/>
      <diagonal/>
    </border>
    <border>
      <left/>
      <right style="hair">
        <color rgb="FF3C3C3C"/>
      </right>
      <top style="hair">
        <color rgb="FF3C3C3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rgb="FF505A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rgb="FF505A64"/>
      </top>
      <bottom style="thin">
        <color theme="4" tint="0.59987182226020086"/>
      </bottom>
      <diagonal/>
    </border>
    <border>
      <left style="thin">
        <color auto="1"/>
      </left>
      <right/>
      <top style="thin">
        <color theme="4" tint="0.59987182226020086"/>
      </top>
      <bottom style="thin">
        <color theme="4" tint="0.59987182226020086"/>
      </bottom>
      <diagonal/>
    </border>
    <border>
      <left/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/>
      <top/>
      <bottom style="hair">
        <color theme="2" tint="-9.9978637043366805E-2"/>
      </bottom>
      <diagonal/>
    </border>
    <border>
      <left/>
      <right style="thin">
        <color auto="1"/>
      </right>
      <top/>
      <bottom style="hair">
        <color rgb="FF78828C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/>
      <top style="hair">
        <color theme="2" tint="-9.9978637043366805E-2"/>
      </top>
      <bottom style="hair">
        <color theme="2" tint="-9.9978637043366805E-2"/>
      </bottom>
      <diagonal/>
    </border>
    <border>
      <left/>
      <right style="thin">
        <color auto="1"/>
      </right>
      <top style="hair">
        <color rgb="FF78828C"/>
      </top>
      <bottom style="hair">
        <color rgb="FF78828C"/>
      </bottom>
      <diagonal/>
    </border>
    <border>
      <left style="hair">
        <color rgb="FFD0D0D0"/>
      </left>
      <right style="hair">
        <color rgb="FFD0D0D0"/>
      </right>
      <top/>
      <bottom style="hair">
        <color rgb="FFD0D0D0"/>
      </bottom>
      <diagonal/>
    </border>
    <border>
      <left style="hair">
        <color rgb="FFD0D0D0"/>
      </left>
      <right/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rgb="FFD0D0D0"/>
      </left>
      <right style="hair">
        <color rgb="FFD0D0D0"/>
      </right>
      <top/>
      <bottom/>
      <diagonal/>
    </border>
    <border>
      <left/>
      <right/>
      <top style="hair">
        <color theme="2" tint="-9.9978637043366805E-2"/>
      </top>
      <bottom style="hair">
        <color theme="2" tint="-9.9978637043366805E-2"/>
      </bottom>
      <diagonal/>
    </border>
    <border>
      <left style="thin">
        <color auto="1"/>
      </left>
      <right/>
      <top/>
      <bottom style="thin">
        <color theme="4" tint="0.59987182226020086"/>
      </bottom>
      <diagonal/>
    </border>
    <border>
      <left/>
      <right style="hair">
        <color theme="2" tint="-9.9978637043366805E-2"/>
      </right>
      <top/>
      <bottom/>
      <diagonal/>
    </border>
    <border>
      <left style="thin">
        <color auto="1"/>
      </left>
      <right/>
      <top style="thin">
        <color theme="4" tint="0.59987182226020086"/>
      </top>
      <bottom style="thin">
        <color auto="1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 style="thin">
        <color auto="1"/>
      </bottom>
      <diagonal/>
    </border>
    <border>
      <left/>
      <right style="thin">
        <color auto="1"/>
      </right>
      <top style="hair">
        <color rgb="FF78828C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59987182226020086"/>
      </bottom>
      <diagonal/>
    </border>
    <border>
      <left style="hair">
        <color rgb="FF505A64"/>
      </left>
      <right/>
      <top style="thin">
        <color auto="1"/>
      </top>
      <bottom style="thin">
        <color theme="4" tint="0.59987182226020086"/>
      </bottom>
      <diagonal/>
    </border>
    <border>
      <left style="hair">
        <color rgb="FF505A64"/>
      </left>
      <right style="hair">
        <color theme="2" tint="-9.9978637043366805E-2"/>
      </right>
      <top style="thin">
        <color auto="1"/>
      </top>
      <bottom style="thin">
        <color theme="4" tint="0.79989013336588644"/>
      </bottom>
      <diagonal/>
    </border>
    <border>
      <left style="hair">
        <color theme="2" tint="-9.9978637043366805E-2"/>
      </left>
      <right style="hair">
        <color theme="2" tint="-9.9978637043366805E-2"/>
      </right>
      <top style="thin">
        <color auto="1"/>
      </top>
      <bottom style="thin">
        <color theme="4" tint="0.79989013336588644"/>
      </bottom>
      <diagonal/>
    </border>
    <border>
      <left style="hair">
        <color theme="2" tint="-9.9978637043366805E-2"/>
      </left>
      <right style="hair">
        <color rgb="FF505A64"/>
      </right>
      <top style="thin">
        <color auto="1"/>
      </top>
      <bottom style="thin">
        <color theme="4" tint="0.79989013336588644"/>
      </bottom>
      <diagonal/>
    </border>
    <border>
      <left style="hair">
        <color rgb="FF505A64"/>
      </left>
      <right/>
      <top style="thin">
        <color auto="1"/>
      </top>
      <bottom style="thin">
        <color theme="4" tint="0.79989013336588644"/>
      </bottom>
      <diagonal/>
    </border>
    <border>
      <left/>
      <right/>
      <top style="thin">
        <color auto="1"/>
      </top>
      <bottom style="thin">
        <color theme="4" tint="0.79989013336588644"/>
      </bottom>
      <diagonal/>
    </border>
    <border>
      <left/>
      <right style="thin">
        <color auto="1"/>
      </right>
      <top style="thin">
        <color auto="1"/>
      </top>
      <bottom style="thin">
        <color theme="4" tint="0.79989013336588644"/>
      </bottom>
      <diagonal/>
    </border>
    <border>
      <left style="thin">
        <color auto="1"/>
      </left>
      <right style="thin">
        <color theme="4" tint="0.59987182226020086"/>
      </right>
      <top style="thin">
        <color theme="4" tint="0.59987182226020086"/>
      </top>
      <bottom style="thin">
        <color theme="4" tint="0.59987182226020086"/>
      </bottom>
      <diagonal/>
    </border>
    <border>
      <left style="thin">
        <color theme="4" tint="0.59987182226020086"/>
      </left>
      <right/>
      <top style="thin">
        <color theme="4" tint="0.59987182226020086"/>
      </top>
      <bottom style="thin">
        <color theme="4" tint="0.59987182226020086"/>
      </bottom>
      <diagonal/>
    </border>
    <border>
      <left style="hair">
        <color rgb="FF505A64"/>
      </left>
      <right style="hair">
        <color theme="2" tint="-9.9978637043366805E-2"/>
      </right>
      <top style="thin">
        <color theme="4" tint="0.79989013336588644"/>
      </top>
      <bottom/>
      <diagonal/>
    </border>
    <border>
      <left style="hair">
        <color theme="2" tint="-9.9978637043366805E-2"/>
      </left>
      <right style="hair">
        <color theme="2" tint="-9.9978637043366805E-2"/>
      </right>
      <top style="thin">
        <color theme="4" tint="0.79989013336588644"/>
      </top>
      <bottom/>
      <diagonal/>
    </border>
    <border>
      <left style="hair">
        <color theme="2" tint="-9.9978637043366805E-2"/>
      </left>
      <right style="hair">
        <color rgb="FF505A64"/>
      </right>
      <top style="thin">
        <color theme="4" tint="0.79989013336588644"/>
      </top>
      <bottom/>
      <diagonal/>
    </border>
    <border>
      <left style="hair">
        <color rgb="FF505A64"/>
      </left>
      <right/>
      <top/>
      <bottom/>
      <diagonal/>
    </border>
    <border>
      <left/>
      <right style="hair">
        <color rgb="FF505A64"/>
      </right>
      <top/>
      <bottom/>
      <diagonal/>
    </border>
    <border>
      <left style="thin">
        <color auto="1"/>
      </left>
      <right style="thin">
        <color rgb="FF83CCEB"/>
      </right>
      <top style="thin">
        <color rgb="FF83CCEB"/>
      </top>
      <bottom style="thin">
        <color rgb="FF83CCEB"/>
      </bottom>
      <diagonal/>
    </border>
    <border>
      <left/>
      <right/>
      <top style="thin">
        <color rgb="FF83CCEB"/>
      </top>
      <bottom style="thin">
        <color rgb="FF83CCEB"/>
      </bottom>
      <diagonal/>
    </border>
    <border>
      <left/>
      <right style="thin">
        <color auto="1"/>
      </right>
      <top style="hair">
        <color rgb="FF78828C"/>
      </top>
      <bottom/>
      <diagonal/>
    </border>
    <border>
      <left style="thin">
        <color auto="1"/>
      </left>
      <right style="thin">
        <color theme="4" tint="0.59987182226020086"/>
      </right>
      <top/>
      <bottom style="thin">
        <color theme="4" tint="0.59987182226020086"/>
      </bottom>
      <diagonal/>
    </border>
    <border>
      <left style="thin">
        <color theme="4" tint="0.59987182226020086"/>
      </left>
      <right/>
      <top/>
      <bottom style="thin">
        <color theme="4" tint="0.59987182226020086"/>
      </bottom>
      <diagonal/>
    </border>
    <border>
      <left style="hair">
        <color rgb="FF505A64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/>
      <bottom/>
      <diagonal/>
    </border>
    <border>
      <left style="hair">
        <color theme="2" tint="-9.9978637043366805E-2"/>
      </left>
      <right style="hair">
        <color rgb="FF505A64"/>
      </right>
      <top/>
      <bottom style="hair">
        <color theme="2" tint="-9.9978637043366805E-2"/>
      </bottom>
      <diagonal/>
    </border>
    <border>
      <left/>
      <right style="hair">
        <color rgb="FF78828C"/>
      </right>
      <top/>
      <bottom/>
      <diagonal/>
    </border>
    <border>
      <left style="hair">
        <color rgb="FF505A64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rgb="FF505A64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rgb="FF505A64"/>
      </left>
      <right style="hair">
        <color theme="2" tint="-9.9978637043366805E-2"/>
      </right>
      <top/>
      <bottom/>
      <diagonal/>
    </border>
    <border>
      <left style="hair">
        <color rgb="FF505A64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0"/>
      </left>
      <right/>
      <top/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thin">
        <color theme="4" tint="0.79989013336588644"/>
      </bottom>
      <diagonal/>
    </border>
    <border>
      <left style="hair">
        <color theme="2" tint="-9.9978637043366805E-2"/>
      </left>
      <right style="hair">
        <color rgb="FF505A64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rgb="FF505A64"/>
      </right>
      <top/>
      <bottom/>
      <diagonal/>
    </border>
    <border>
      <left style="thin">
        <color auto="1"/>
      </left>
      <right style="thin">
        <color theme="4" tint="0.59987182226020086"/>
      </right>
      <top style="thin">
        <color theme="4" tint="0.59987182226020086"/>
      </top>
      <bottom/>
      <diagonal/>
    </border>
    <border>
      <left style="thin">
        <color theme="4" tint="0.59987182226020086"/>
      </left>
      <right/>
      <top style="thin">
        <color theme="4" tint="0.59987182226020086"/>
      </top>
      <bottom/>
      <diagonal/>
    </border>
    <border>
      <left style="thin">
        <color auto="1"/>
      </left>
      <right style="thin">
        <color theme="4" tint="0.59987182226020086"/>
      </right>
      <top style="thin">
        <color theme="4" tint="0.59987182226020086"/>
      </top>
      <bottom style="thin">
        <color theme="1"/>
      </bottom>
      <diagonal/>
    </border>
    <border>
      <left style="thin">
        <color theme="4" tint="0.59987182226020086"/>
      </left>
      <right/>
      <top style="thin">
        <color theme="4" tint="0.59987182226020086"/>
      </top>
      <bottom style="thin">
        <color theme="1"/>
      </bottom>
      <diagonal/>
    </border>
    <border>
      <left style="hair">
        <color rgb="FF505A64"/>
      </left>
      <right/>
      <top/>
      <bottom style="thin">
        <color theme="1"/>
      </bottom>
      <diagonal/>
    </border>
    <border>
      <left/>
      <right style="hair">
        <color rgb="FF505A64"/>
      </right>
      <top/>
      <bottom style="thin">
        <color theme="1"/>
      </bottom>
      <diagonal/>
    </border>
    <border>
      <left/>
      <right/>
      <top/>
      <bottom style="hair">
        <color rgb="FF78828C"/>
      </bottom>
      <diagonal/>
    </border>
    <border>
      <left style="hair">
        <color rgb="FFF2F4F7"/>
      </left>
      <right/>
      <top style="thin">
        <color auto="1"/>
      </top>
      <bottom style="hair">
        <color rgb="FF78828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rgb="FF3C3C3C"/>
      </right>
      <top style="thin">
        <color auto="1"/>
      </top>
      <bottom style="hair">
        <color rgb="FF3C3C3C"/>
      </bottom>
      <diagonal/>
    </border>
    <border>
      <left style="hair">
        <color rgb="FF3C3C3C"/>
      </left>
      <right style="hair">
        <color rgb="FF3C3C3C"/>
      </right>
      <top style="thin">
        <color auto="1"/>
      </top>
      <bottom style="hair">
        <color rgb="FF3C3C3C"/>
      </bottom>
      <diagonal/>
    </border>
    <border>
      <left style="hair">
        <color rgb="FF3C3C3C"/>
      </left>
      <right style="thin">
        <color auto="1"/>
      </right>
      <top style="thin">
        <color auto="1"/>
      </top>
      <bottom style="hair">
        <color rgb="FF3C3C3C"/>
      </bottom>
      <diagonal/>
    </border>
    <border>
      <left style="thin">
        <color auto="1"/>
      </left>
      <right style="hair">
        <color rgb="FF3C3C3C"/>
      </right>
      <top style="hair">
        <color rgb="FF3C3C3C"/>
      </top>
      <bottom style="hair">
        <color rgb="FF3C3C3C"/>
      </bottom>
      <diagonal/>
    </border>
    <border>
      <left style="hair">
        <color rgb="FF3C3C3C"/>
      </left>
      <right style="hair">
        <color rgb="FF3C3C3C"/>
      </right>
      <top style="hair">
        <color rgb="FF3C3C3C"/>
      </top>
      <bottom style="hair">
        <color rgb="FF3C3C3C"/>
      </bottom>
      <diagonal/>
    </border>
    <border>
      <left style="hair">
        <color rgb="FF3C3C3C"/>
      </left>
      <right style="thin">
        <color auto="1"/>
      </right>
      <top style="hair">
        <color rgb="FF3C3C3C"/>
      </top>
      <bottom style="hair">
        <color rgb="FF3C3C3C"/>
      </bottom>
      <diagonal/>
    </border>
    <border>
      <left style="thin">
        <color auto="1"/>
      </left>
      <right style="hair">
        <color rgb="FF3C3C3C"/>
      </right>
      <top style="hair">
        <color rgb="FF3C3C3C"/>
      </top>
      <bottom/>
      <diagonal/>
    </border>
    <border>
      <left style="hair">
        <color rgb="FF3C3C3C"/>
      </left>
      <right style="hair">
        <color rgb="FF3C3C3C"/>
      </right>
      <top style="hair">
        <color rgb="FF3C3C3C"/>
      </top>
      <bottom/>
      <diagonal/>
    </border>
    <border>
      <left style="hair">
        <color rgb="FF3C3C3C"/>
      </left>
      <right style="thin">
        <color auto="1"/>
      </right>
      <top style="hair">
        <color rgb="FF3C3C3C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auto="1"/>
      </left>
      <right style="hair">
        <color rgb="FF3C3C3C"/>
      </right>
      <top/>
      <bottom style="hair">
        <color rgb="FF3C3C3C"/>
      </bottom>
      <diagonal/>
    </border>
    <border>
      <left style="hair">
        <color rgb="FF3C3C3C"/>
      </left>
      <right style="hair">
        <color rgb="FF3C3C3C"/>
      </right>
      <top/>
      <bottom style="hair">
        <color rgb="FF3C3C3C"/>
      </bottom>
      <diagonal/>
    </border>
    <border>
      <left style="hair">
        <color rgb="FF3C3C3C"/>
      </left>
      <right style="thin">
        <color auto="1"/>
      </right>
      <top/>
      <bottom style="hair">
        <color rgb="FF3C3C3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">
    <xf numFmtId="0" fontId="0" fillId="0" borderId="0"/>
    <xf numFmtId="0" fontId="15" fillId="0" borderId="0"/>
    <xf numFmtId="0" fontId="1" fillId="0" borderId="0"/>
  </cellStyleXfs>
  <cellXfs count="295">
    <xf numFmtId="0" fontId="0" fillId="0" borderId="0" xfId="0"/>
    <xf numFmtId="0" fontId="3" fillId="10" borderId="16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0" fillId="8" borderId="13" xfId="0" applyFill="1" applyBorder="1" applyAlignment="1" applyProtection="1">
      <alignment horizontal="center"/>
      <protection hidden="1"/>
    </xf>
    <xf numFmtId="165" fontId="20" fillId="8" borderId="0" xfId="0" applyNumberFormat="1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right" vertical="center" wrapText="1"/>
      <protection hidden="1"/>
    </xf>
    <xf numFmtId="0" fontId="10" fillId="5" borderId="1" xfId="0" applyFont="1" applyFill="1" applyBorder="1" applyAlignment="1">
      <alignment horizontal="center" vertical="center"/>
    </xf>
    <xf numFmtId="166" fontId="3" fillId="4" borderId="0" xfId="0" applyNumberFormat="1" applyFont="1" applyFill="1" applyAlignment="1" applyProtection="1">
      <alignment horizontal="left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165" fontId="4" fillId="2" borderId="0" xfId="0" applyNumberFormat="1" applyFont="1" applyFill="1" applyAlignment="1" applyProtection="1">
      <alignment horizontal="center"/>
      <protection hidden="1"/>
    </xf>
    <xf numFmtId="0" fontId="0" fillId="2" borderId="0" xfId="0" applyFill="1"/>
    <xf numFmtId="164" fontId="0" fillId="2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165" fontId="2" fillId="2" borderId="1" xfId="0" applyNumberFormat="1" applyFont="1" applyFill="1" applyBorder="1" applyAlignment="1" applyProtection="1">
      <alignment horizontal="center"/>
      <protection hidden="1"/>
    </xf>
    <xf numFmtId="165" fontId="3" fillId="2" borderId="1" xfId="0" applyNumberFormat="1" applyFont="1" applyFill="1" applyBorder="1" applyAlignment="1" applyProtection="1">
      <alignment horizontal="center"/>
      <protection hidden="1"/>
    </xf>
    <xf numFmtId="165" fontId="0" fillId="0" borderId="0" xfId="0" applyNumberFormat="1" applyAlignment="1">
      <alignment horizontal="center"/>
    </xf>
    <xf numFmtId="0" fontId="0" fillId="2" borderId="0" xfId="0" applyFill="1" applyProtection="1">
      <protection hidden="1"/>
    </xf>
    <xf numFmtId="0" fontId="0" fillId="0" borderId="2" xfId="0" applyBorder="1" applyProtection="1">
      <protection hidden="1"/>
    </xf>
    <xf numFmtId="165" fontId="0" fillId="0" borderId="2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2" borderId="3" xfId="0" applyFont="1" applyFill="1" applyBorder="1" applyAlignment="1" applyProtection="1">
      <alignment vertical="center"/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0" fillId="2" borderId="6" xfId="0" applyFill="1" applyBorder="1" applyProtection="1">
      <protection hidden="1"/>
    </xf>
    <xf numFmtId="0" fontId="3" fillId="3" borderId="7" xfId="0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6" xfId="0" applyFill="1" applyBorder="1"/>
    <xf numFmtId="0" fontId="7" fillId="2" borderId="0" xfId="0" applyFont="1" applyFill="1"/>
    <xf numFmtId="0" fontId="8" fillId="0" borderId="7" xfId="0" applyFont="1" applyBorder="1" applyAlignment="1" applyProtection="1">
      <alignment horizontal="center"/>
      <protection hidden="1"/>
    </xf>
    <xf numFmtId="165" fontId="9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0" fillId="2" borderId="8" xfId="0" applyFill="1" applyBorder="1"/>
    <xf numFmtId="0" fontId="3" fillId="2" borderId="7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left"/>
    </xf>
    <xf numFmtId="164" fontId="11" fillId="2" borderId="7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165" fontId="11" fillId="2" borderId="8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164" fontId="13" fillId="2" borderId="7" xfId="0" applyNumberFormat="1" applyFont="1" applyFill="1" applyBorder="1" applyAlignment="1" applyProtection="1">
      <alignment horizontal="center"/>
      <protection locked="0" hidden="1"/>
    </xf>
    <xf numFmtId="0" fontId="13" fillId="2" borderId="0" xfId="0" applyFont="1" applyFill="1" applyAlignment="1" applyProtection="1">
      <alignment horizontal="center"/>
      <protection locked="0" hidden="1"/>
    </xf>
    <xf numFmtId="165" fontId="2" fillId="2" borderId="0" xfId="0" applyNumberFormat="1" applyFont="1" applyFill="1" applyAlignment="1" applyProtection="1">
      <alignment horizontal="center"/>
      <protection locked="0" hidden="1"/>
    </xf>
    <xf numFmtId="165" fontId="14" fillId="2" borderId="8" xfId="0" applyNumberFormat="1" applyFont="1" applyFill="1" applyBorder="1" applyAlignment="1" applyProtection="1">
      <alignment horizontal="center"/>
      <protection hidden="1"/>
    </xf>
    <xf numFmtId="0" fontId="3" fillId="6" borderId="4" xfId="0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164" fontId="13" fillId="2" borderId="7" xfId="0" applyNumberFormat="1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165" fontId="2" fillId="2" borderId="0" xfId="0" applyNumberFormat="1" applyFont="1" applyFill="1" applyAlignment="1" applyProtection="1">
      <alignment horizontal="center"/>
      <protection hidden="1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4" fontId="0" fillId="2" borderId="7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167" fontId="0" fillId="0" borderId="0" xfId="0" applyNumberFormat="1"/>
    <xf numFmtId="168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164" fontId="0" fillId="0" borderId="0" xfId="0" applyNumberFormat="1" applyAlignment="1">
      <alignment horizontal="center"/>
    </xf>
    <xf numFmtId="0" fontId="0" fillId="8" borderId="12" xfId="0" applyFill="1" applyBorder="1" applyProtection="1">
      <protection hidden="1"/>
    </xf>
    <xf numFmtId="166" fontId="18" fillId="8" borderId="0" xfId="0" applyNumberFormat="1" applyFont="1" applyFill="1" applyAlignment="1" applyProtection="1">
      <alignment horizontal="left" vertical="center"/>
      <protection hidden="1"/>
    </xf>
    <xf numFmtId="168" fontId="19" fillId="8" borderId="0" xfId="0" applyNumberFormat="1" applyFont="1" applyFill="1" applyAlignment="1" applyProtection="1">
      <alignment vertical="center"/>
      <protection hidden="1"/>
    </xf>
    <xf numFmtId="169" fontId="19" fillId="8" borderId="0" xfId="0" applyNumberFormat="1" applyFont="1" applyFill="1" applyAlignment="1" applyProtection="1">
      <alignment vertical="center"/>
      <protection hidden="1"/>
    </xf>
    <xf numFmtId="164" fontId="0" fillId="8" borderId="0" xfId="0" applyNumberFormat="1" applyFill="1" applyAlignment="1" applyProtection="1">
      <alignment horizontal="center"/>
      <protection hidden="1"/>
    </xf>
    <xf numFmtId="0" fontId="0" fillId="8" borderId="0" xfId="0" applyFill="1"/>
    <xf numFmtId="0" fontId="22" fillId="8" borderId="0" xfId="0" applyFont="1" applyFill="1" applyAlignment="1">
      <alignment vertical="center" wrapText="1"/>
    </xf>
    <xf numFmtId="0" fontId="22" fillId="8" borderId="0" xfId="0" applyFont="1" applyFill="1" applyAlignment="1" applyProtection="1">
      <alignment vertical="center" wrapText="1"/>
      <protection hidden="1"/>
    </xf>
    <xf numFmtId="165" fontId="23" fillId="12" borderId="5" xfId="0" applyNumberFormat="1" applyFont="1" applyFill="1" applyBorder="1" applyAlignment="1">
      <alignment vertical="center"/>
    </xf>
    <xf numFmtId="0" fontId="0" fillId="8" borderId="0" xfId="0" applyFill="1" applyProtection="1"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25" fillId="13" borderId="21" xfId="0" applyFont="1" applyFill="1" applyBorder="1" applyProtection="1"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25" fillId="13" borderId="24" xfId="0" applyFont="1" applyFill="1" applyBorder="1" applyProtection="1">
      <protection locked="0"/>
    </xf>
    <xf numFmtId="0" fontId="26" fillId="0" borderId="25" xfId="0" applyFont="1" applyBorder="1" applyAlignment="1" applyProtection="1">
      <alignment horizontal="left" vertical="center" wrapText="1"/>
      <protection locked="0"/>
    </xf>
    <xf numFmtId="167" fontId="24" fillId="14" borderId="36" xfId="0" applyNumberFormat="1" applyFont="1" applyFill="1" applyBorder="1" applyAlignment="1" applyProtection="1">
      <alignment horizontal="center" vertical="center"/>
      <protection locked="0"/>
    </xf>
    <xf numFmtId="0" fontId="3" fillId="9" borderId="37" xfId="0" applyFont="1" applyFill="1" applyBorder="1" applyAlignment="1">
      <alignment horizontal="center"/>
    </xf>
    <xf numFmtId="0" fontId="3" fillId="9" borderId="38" xfId="0" applyFont="1" applyFill="1" applyBorder="1" applyAlignment="1">
      <alignment horizontal="center"/>
    </xf>
    <xf numFmtId="0" fontId="21" fillId="15" borderId="39" xfId="0" applyFont="1" applyFill="1" applyBorder="1" applyAlignment="1">
      <alignment horizontal="center" vertical="center" wrapText="1"/>
    </xf>
    <xf numFmtId="0" fontId="21" fillId="15" borderId="40" xfId="0" applyFont="1" applyFill="1" applyBorder="1" applyAlignment="1">
      <alignment horizontal="center" vertical="center" wrapText="1"/>
    </xf>
    <xf numFmtId="168" fontId="21" fillId="15" borderId="40" xfId="0" applyNumberFormat="1" applyFont="1" applyFill="1" applyBorder="1" applyAlignment="1" applyProtection="1">
      <alignment horizontal="center" vertical="center" wrapText="1"/>
      <protection hidden="1"/>
    </xf>
    <xf numFmtId="169" fontId="21" fillId="15" borderId="41" xfId="0" applyNumberFormat="1" applyFont="1" applyFill="1" applyBorder="1" applyAlignment="1" applyProtection="1">
      <alignment horizontal="center" vertical="center" wrapText="1"/>
      <protection hidden="1"/>
    </xf>
    <xf numFmtId="164" fontId="23" fillId="15" borderId="42" xfId="0" applyNumberFormat="1" applyFont="1" applyFill="1" applyBorder="1" applyAlignment="1">
      <alignment horizontal="center" vertical="center"/>
    </xf>
    <xf numFmtId="165" fontId="23" fillId="15" borderId="43" xfId="0" applyNumberFormat="1" applyFont="1" applyFill="1" applyBorder="1" applyAlignment="1">
      <alignment horizontal="center" vertical="center"/>
    </xf>
    <xf numFmtId="0" fontId="21" fillId="13" borderId="44" xfId="0" applyFont="1" applyFill="1" applyBorder="1" applyAlignment="1">
      <alignment horizontal="center" vertical="center" wrapText="1"/>
    </xf>
    <xf numFmtId="167" fontId="24" fillId="0" borderId="45" xfId="0" applyNumberFormat="1" applyFont="1" applyBorder="1" applyAlignment="1" applyProtection="1">
      <alignment horizontal="center" vertical="center"/>
      <protection locked="0"/>
    </xf>
    <xf numFmtId="170" fontId="24" fillId="2" borderId="46" xfId="0" applyNumberFormat="1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168" fontId="0" fillId="0" borderId="48" xfId="0" applyNumberFormat="1" applyBorder="1" applyAlignment="1" applyProtection="1">
      <alignment horizontal="center" vertical="center" wrapText="1"/>
      <protection hidden="1"/>
    </xf>
    <xf numFmtId="169" fontId="0" fillId="0" borderId="49" xfId="0" applyNumberFormat="1" applyBorder="1" applyAlignment="1" applyProtection="1">
      <alignment horizontal="center" vertical="center" wrapText="1"/>
      <protection hidden="1"/>
    </xf>
    <xf numFmtId="165" fontId="0" fillId="0" borderId="0" xfId="0" applyNumberFormat="1" applyAlignment="1" applyProtection="1">
      <alignment horizontal="center"/>
      <protection locked="0"/>
    </xf>
    <xf numFmtId="0" fontId="23" fillId="13" borderId="8" xfId="0" applyFont="1" applyFill="1" applyBorder="1" applyAlignment="1" applyProtection="1">
      <alignment vertical="center"/>
      <protection locked="0"/>
    </xf>
    <xf numFmtId="0" fontId="25" fillId="10" borderId="8" xfId="0" applyFont="1" applyFill="1" applyBorder="1" applyProtection="1"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68" fontId="0" fillId="0" borderId="0" xfId="0" applyNumberFormat="1" applyAlignment="1" applyProtection="1">
      <alignment horizontal="center" vertical="center" wrapText="1"/>
      <protection hidden="1"/>
    </xf>
    <xf numFmtId="169" fontId="0" fillId="0" borderId="51" xfId="0" applyNumberFormat="1" applyBorder="1" applyAlignment="1" applyProtection="1">
      <alignment horizontal="center" vertical="center" wrapText="1"/>
      <protection hidden="1"/>
    </xf>
    <xf numFmtId="167" fontId="24" fillId="0" borderId="55" xfId="0" applyNumberFormat="1" applyFont="1" applyBorder="1" applyAlignment="1" applyProtection="1">
      <alignment horizontal="center" vertical="center"/>
      <protection locked="0"/>
    </xf>
    <xf numFmtId="170" fontId="24" fillId="2" borderId="56" xfId="0" applyNumberFormat="1" applyFont="1" applyFill="1" applyBorder="1" applyAlignment="1" applyProtection="1">
      <alignment horizontal="center" vertical="center"/>
      <protection locked="0"/>
    </xf>
    <xf numFmtId="168" fontId="0" fillId="0" borderId="58" xfId="0" applyNumberFormat="1" applyBorder="1" applyAlignment="1" applyProtection="1">
      <alignment horizontal="center" vertical="center" wrapText="1"/>
      <protection hidden="1"/>
    </xf>
    <xf numFmtId="169" fontId="0" fillId="0" borderId="59" xfId="0" applyNumberFormat="1" applyBorder="1" applyAlignment="1" applyProtection="1">
      <alignment horizontal="center" vertical="center" wrapText="1"/>
      <protection hidden="1"/>
    </xf>
    <xf numFmtId="0" fontId="0" fillId="2" borderId="60" xfId="0" applyFill="1" applyBorder="1" applyProtection="1">
      <protection locked="0"/>
    </xf>
    <xf numFmtId="168" fontId="0" fillId="0" borderId="62" xfId="0" applyNumberFormat="1" applyBorder="1" applyAlignment="1" applyProtection="1">
      <alignment horizontal="center" vertical="center" wrapText="1"/>
      <protection hidden="1"/>
    </xf>
    <xf numFmtId="169" fontId="0" fillId="0" borderId="63" xfId="0" applyNumberFormat="1" applyBorder="1" applyAlignment="1" applyProtection="1">
      <alignment horizontal="center" vertical="center" wrapText="1"/>
      <protection hidden="1"/>
    </xf>
    <xf numFmtId="168" fontId="0" fillId="0" borderId="19" xfId="0" applyNumberFormat="1" applyBorder="1" applyAlignment="1" applyProtection="1">
      <alignment horizontal="center" vertical="center" wrapText="1"/>
      <protection hidden="1"/>
    </xf>
    <xf numFmtId="0" fontId="0" fillId="2" borderId="66" xfId="0" applyFill="1" applyBorder="1"/>
    <xf numFmtId="168" fontId="0" fillId="0" borderId="67" xfId="0" applyNumberFormat="1" applyBorder="1" applyAlignment="1" applyProtection="1">
      <alignment horizontal="center" vertical="center" wrapText="1"/>
      <protection hidden="1"/>
    </xf>
    <xf numFmtId="169" fontId="0" fillId="0" borderId="0" xfId="0" applyNumberFormat="1" applyAlignment="1" applyProtection="1">
      <alignment horizontal="center" vertical="center" wrapText="1"/>
      <protection hidden="1"/>
    </xf>
    <xf numFmtId="169" fontId="0" fillId="0" borderId="68" xfId="0" applyNumberFormat="1" applyBorder="1" applyAlignment="1" applyProtection="1">
      <alignment horizontal="center" vertical="center" wrapText="1"/>
      <protection hidden="1"/>
    </xf>
    <xf numFmtId="169" fontId="0" fillId="0" borderId="69" xfId="0" applyNumberFormat="1" applyBorder="1" applyAlignment="1" applyProtection="1">
      <alignment horizontal="center" vertical="center" wrapText="1"/>
      <protection hidden="1"/>
    </xf>
    <xf numFmtId="169" fontId="0" fillId="0" borderId="51" xfId="0" applyNumberFormat="1" applyBorder="1" applyAlignment="1" applyProtection="1">
      <alignment horizontal="center" vertical="center"/>
      <protection hidden="1"/>
    </xf>
    <xf numFmtId="0" fontId="0" fillId="10" borderId="0" xfId="0" applyFill="1"/>
    <xf numFmtId="168" fontId="0" fillId="0" borderId="9" xfId="0" applyNumberFormat="1" applyBorder="1" applyAlignment="1" applyProtection="1">
      <alignment horizontal="center" vertical="center" wrapText="1"/>
      <protection hidden="1"/>
    </xf>
    <xf numFmtId="169" fontId="0" fillId="0" borderId="75" xfId="0" applyNumberFormat="1" applyBorder="1" applyAlignment="1" applyProtection="1">
      <alignment horizontal="center" vertical="center"/>
      <protection hidden="1"/>
    </xf>
    <xf numFmtId="0" fontId="0" fillId="8" borderId="76" xfId="0" applyFill="1" applyBorder="1"/>
    <xf numFmtId="167" fontId="24" fillId="8" borderId="76" xfId="0" applyNumberFormat="1" applyFont="1" applyFill="1" applyBorder="1" applyAlignment="1">
      <alignment horizontal="center" vertical="center"/>
    </xf>
    <xf numFmtId="170" fontId="24" fillId="8" borderId="76" xfId="0" applyNumberFormat="1" applyFont="1" applyFill="1" applyBorder="1" applyAlignment="1">
      <alignment horizontal="center" vertical="center"/>
    </xf>
    <xf numFmtId="168" fontId="0" fillId="8" borderId="76" xfId="0" applyNumberFormat="1" applyFill="1" applyBorder="1" applyAlignment="1" applyProtection="1">
      <alignment horizontal="center" vertical="center"/>
      <protection hidden="1"/>
    </xf>
    <xf numFmtId="169" fontId="0" fillId="8" borderId="76" xfId="0" applyNumberFormat="1" applyFill="1" applyBorder="1" applyAlignment="1" applyProtection="1">
      <alignment horizontal="center" vertical="center"/>
      <protection hidden="1"/>
    </xf>
    <xf numFmtId="164" fontId="0" fillId="8" borderId="76" xfId="0" applyNumberFormat="1" applyFill="1" applyBorder="1" applyAlignment="1">
      <alignment horizontal="center"/>
    </xf>
    <xf numFmtId="165" fontId="0" fillId="8" borderId="76" xfId="0" applyNumberFormat="1" applyFill="1" applyBorder="1" applyAlignment="1">
      <alignment horizontal="center"/>
    </xf>
    <xf numFmtId="0" fontId="0" fillId="8" borderId="77" xfId="0" applyFill="1" applyBorder="1"/>
    <xf numFmtId="167" fontId="0" fillId="2" borderId="0" xfId="0" applyNumberFormat="1" applyFill="1"/>
    <xf numFmtId="170" fontId="0" fillId="2" borderId="0" xfId="0" applyNumberFormat="1" applyFill="1"/>
    <xf numFmtId="168" fontId="0" fillId="2" borderId="0" xfId="0" applyNumberFormat="1" applyFill="1" applyProtection="1">
      <protection hidden="1"/>
    </xf>
    <xf numFmtId="169" fontId="0" fillId="2" borderId="0" xfId="0" applyNumberFormat="1" applyFill="1" applyProtection="1">
      <protection hidden="1"/>
    </xf>
    <xf numFmtId="164" fontId="0" fillId="2" borderId="0" xfId="0" applyNumberFormat="1" applyFill="1" applyAlignment="1">
      <alignment horizontal="center"/>
    </xf>
    <xf numFmtId="170" fontId="0" fillId="0" borderId="0" xfId="0" applyNumberFormat="1"/>
    <xf numFmtId="164" fontId="0" fillId="0" borderId="0" xfId="0" applyNumberFormat="1"/>
    <xf numFmtId="0" fontId="21" fillId="5" borderId="1" xfId="0" applyFont="1" applyFill="1" applyBorder="1" applyAlignment="1">
      <alignment horizontal="center" vertical="center" wrapText="1"/>
    </xf>
    <xf numFmtId="168" fontId="21" fillId="5" borderId="1" xfId="0" applyNumberFormat="1" applyFont="1" applyFill="1" applyBorder="1" applyAlignment="1">
      <alignment horizontal="center" vertical="center" wrapText="1"/>
    </xf>
    <xf numFmtId="164" fontId="23" fillId="17" borderId="1" xfId="0" applyNumberFormat="1" applyFont="1" applyFill="1" applyBorder="1" applyAlignment="1">
      <alignment horizontal="center" vertical="center"/>
    </xf>
    <xf numFmtId="165" fontId="23" fillId="17" borderId="1" xfId="0" applyNumberFormat="1" applyFont="1" applyFill="1" applyBorder="1" applyAlignment="1">
      <alignment horizontal="center" vertical="center"/>
    </xf>
    <xf numFmtId="165" fontId="33" fillId="17" borderId="1" xfId="0" applyNumberFormat="1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" fillId="0" borderId="78" xfId="0" applyFont="1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168" fontId="0" fillId="0" borderId="78" xfId="0" applyNumberFormat="1" applyBorder="1" applyAlignment="1">
      <alignment horizontal="center" vertical="center" wrapText="1"/>
    </xf>
    <xf numFmtId="169" fontId="0" fillId="0" borderId="78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0" fillId="0" borderId="15" xfId="0" applyBorder="1"/>
    <xf numFmtId="0" fontId="3" fillId="0" borderId="79" xfId="0" applyFont="1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168" fontId="0" fillId="0" borderId="79" xfId="0" applyNumberFormat="1" applyBorder="1" applyAlignment="1">
      <alignment horizontal="center" vertical="center" wrapText="1"/>
    </xf>
    <xf numFmtId="169" fontId="0" fillId="0" borderId="8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79" xfId="0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8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169" fontId="0" fillId="0" borderId="79" xfId="0" applyNumberFormat="1" applyBorder="1" applyAlignment="1">
      <alignment horizontal="center" vertical="center" wrapText="1"/>
    </xf>
    <xf numFmtId="0" fontId="35" fillId="0" borderId="1" xfId="0" applyFont="1" applyBorder="1"/>
    <xf numFmtId="0" fontId="21" fillId="6" borderId="82" xfId="0" applyFont="1" applyFill="1" applyBorder="1" applyAlignment="1">
      <alignment horizontal="center" vertical="center" wrapText="1"/>
    </xf>
    <xf numFmtId="168" fontId="21" fillId="6" borderId="83" xfId="0" applyNumberFormat="1" applyFont="1" applyFill="1" applyBorder="1" applyAlignment="1">
      <alignment horizontal="center" vertical="center" wrapText="1"/>
    </xf>
    <xf numFmtId="0" fontId="0" fillId="0" borderId="83" xfId="0" applyBorder="1"/>
    <xf numFmtId="165" fontId="23" fillId="6" borderId="83" xfId="0" applyNumberFormat="1" applyFont="1" applyFill="1" applyBorder="1" applyAlignment="1">
      <alignment horizontal="center" vertical="center"/>
    </xf>
    <xf numFmtId="164" fontId="23" fillId="6" borderId="83" xfId="0" applyNumberFormat="1" applyFont="1" applyFill="1" applyBorder="1" applyAlignment="1">
      <alignment horizontal="center" vertical="center"/>
    </xf>
    <xf numFmtId="165" fontId="23" fillId="6" borderId="84" xfId="0" applyNumberFormat="1" applyFont="1" applyFill="1" applyBorder="1" applyAlignment="1">
      <alignment horizontal="center" vertical="center"/>
    </xf>
    <xf numFmtId="0" fontId="0" fillId="0" borderId="85" xfId="0" applyBorder="1" applyProtection="1">
      <protection locked="0"/>
    </xf>
    <xf numFmtId="0" fontId="0" fillId="0" borderId="86" xfId="0" applyBorder="1" applyProtection="1">
      <protection locked="0"/>
    </xf>
    <xf numFmtId="164" fontId="0" fillId="0" borderId="86" xfId="0" applyNumberFormat="1" applyBorder="1" applyAlignment="1" applyProtection="1">
      <alignment horizontal="center"/>
      <protection locked="0"/>
    </xf>
    <xf numFmtId="165" fontId="0" fillId="0" borderId="86" xfId="0" applyNumberFormat="1" applyBorder="1" applyAlignment="1" applyProtection="1">
      <alignment horizontal="center"/>
      <protection locked="0"/>
    </xf>
    <xf numFmtId="0" fontId="0" fillId="0" borderId="87" xfId="0" applyBorder="1" applyProtection="1">
      <protection locked="0"/>
    </xf>
    <xf numFmtId="0" fontId="0" fillId="0" borderId="85" xfId="0" applyBorder="1"/>
    <xf numFmtId="0" fontId="0" fillId="0" borderId="86" xfId="0" applyBorder="1"/>
    <xf numFmtId="164" fontId="0" fillId="0" borderId="86" xfId="0" applyNumberFormat="1" applyBorder="1" applyAlignment="1">
      <alignment horizontal="center"/>
    </xf>
    <xf numFmtId="165" fontId="0" fillId="0" borderId="86" xfId="0" applyNumberFormat="1" applyBorder="1" applyAlignment="1">
      <alignment horizontal="center"/>
    </xf>
    <xf numFmtId="0" fontId="0" fillId="0" borderId="87" xfId="0" applyBorder="1"/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9" fillId="0" borderId="0" xfId="0" applyFont="1"/>
    <xf numFmtId="0" fontId="40" fillId="0" borderId="0" xfId="1" applyFont="1" applyAlignment="1">
      <alignment horizontal="center"/>
    </xf>
    <xf numFmtId="0" fontId="41" fillId="2" borderId="0" xfId="0" applyFont="1" applyFill="1" applyAlignment="1">
      <alignment horizontal="center"/>
    </xf>
    <xf numFmtId="0" fontId="15" fillId="2" borderId="0" xfId="1" applyFill="1" applyAlignment="1">
      <alignment horizontal="center"/>
    </xf>
    <xf numFmtId="0" fontId="42" fillId="18" borderId="95" xfId="0" applyFont="1" applyFill="1" applyBorder="1" applyAlignment="1">
      <alignment horizontal="center" vertical="center"/>
    </xf>
    <xf numFmtId="0" fontId="43" fillId="19" borderId="95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 applyProtection="1">
      <alignment horizontal="center" vertical="center" wrapText="1"/>
      <protection hidden="1"/>
    </xf>
    <xf numFmtId="164" fontId="23" fillId="10" borderId="0" xfId="0" applyNumberFormat="1" applyFont="1" applyFill="1" applyAlignment="1">
      <alignment horizontal="center" vertical="center"/>
    </xf>
    <xf numFmtId="167" fontId="24" fillId="0" borderId="17" xfId="0" applyNumberFormat="1" applyFont="1" applyBorder="1" applyAlignment="1" applyProtection="1">
      <alignment horizontal="center" vertical="center"/>
      <protection locked="0"/>
    </xf>
    <xf numFmtId="168" fontId="0" fillId="0" borderId="20" xfId="0" applyNumberFormat="1" applyBorder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/>
      <protection locked="0"/>
    </xf>
    <xf numFmtId="168" fontId="0" fillId="0" borderId="23" xfId="0" applyNumberFormat="1" applyBorder="1" applyAlignment="1" applyProtection="1">
      <alignment horizontal="center" vertical="center" wrapText="1"/>
      <protection hidden="1"/>
    </xf>
    <xf numFmtId="168" fontId="0" fillId="0" borderId="26" xfId="0" applyNumberFormat="1" applyBorder="1" applyAlignment="1" applyProtection="1">
      <alignment horizontal="center" vertical="center" wrapText="1"/>
      <protection hidden="1"/>
    </xf>
    <xf numFmtId="168" fontId="0" fillId="0" borderId="30" xfId="0" applyNumberFormat="1" applyBorder="1" applyAlignment="1" applyProtection="1">
      <alignment horizontal="center" vertical="center" wrapText="1"/>
      <protection hidden="1"/>
    </xf>
    <xf numFmtId="168" fontId="28" fillId="0" borderId="30" xfId="0" applyNumberFormat="1" applyFont="1" applyBorder="1" applyAlignment="1" applyProtection="1">
      <alignment horizontal="center" vertical="center" wrapText="1"/>
      <protection hidden="1"/>
    </xf>
    <xf numFmtId="167" fontId="24" fillId="14" borderId="36" xfId="0" applyNumberFormat="1" applyFont="1" applyFill="1" applyBorder="1" applyAlignment="1" applyProtection="1">
      <alignment horizontal="center" vertical="center"/>
      <protection locked="0"/>
    </xf>
    <xf numFmtId="0" fontId="21" fillId="16" borderId="7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3" fillId="6" borderId="9" xfId="0" applyFont="1" applyFill="1" applyBorder="1" applyAlignment="1" applyProtection="1">
      <alignment horizontal="center"/>
      <protection hidden="1"/>
    </xf>
    <xf numFmtId="165" fontId="0" fillId="0" borderId="8" xfId="0" applyNumberFormat="1" applyBorder="1" applyAlignment="1" applyProtection="1">
      <alignment horizontal="center"/>
      <protection hidden="1"/>
    </xf>
    <xf numFmtId="0" fontId="0" fillId="2" borderId="10" xfId="0" applyFill="1" applyBorder="1" applyProtection="1">
      <protection hidden="1"/>
    </xf>
    <xf numFmtId="0" fontId="3" fillId="6" borderId="7" xfId="0" applyFont="1" applyFill="1" applyBorder="1" applyAlignment="1" applyProtection="1">
      <alignment horizontal="right"/>
      <protection hidden="1"/>
    </xf>
    <xf numFmtId="166" fontId="3" fillId="6" borderId="0" xfId="0" applyNumberFormat="1" applyFont="1" applyFill="1" applyAlignment="1" applyProtection="1">
      <alignment horizontal="left"/>
      <protection hidden="1"/>
    </xf>
    <xf numFmtId="0" fontId="16" fillId="7" borderId="11" xfId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66" fontId="3" fillId="0" borderId="0" xfId="0" applyNumberFormat="1" applyFont="1" applyAlignment="1" applyProtection="1">
      <alignment horizontal="left"/>
      <protection hidden="1"/>
    </xf>
    <xf numFmtId="167" fontId="24" fillId="0" borderId="45" xfId="0" applyNumberFormat="1" applyFont="1" applyBorder="1" applyAlignment="1" applyProtection="1">
      <alignment horizontal="center" vertical="center"/>
      <protection hidden="1"/>
    </xf>
    <xf numFmtId="170" fontId="24" fillId="2" borderId="46" xfId="0" applyNumberFormat="1" applyFont="1" applyFill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25" fillId="13" borderId="24" xfId="0" applyFont="1" applyFill="1" applyBorder="1" applyProtection="1">
      <protection hidden="1"/>
    </xf>
    <xf numFmtId="167" fontId="29" fillId="0" borderId="52" xfId="0" applyNumberFormat="1" applyFont="1" applyBorder="1" applyAlignment="1" applyProtection="1">
      <alignment horizontal="center" vertical="center"/>
      <protection hidden="1"/>
    </xf>
    <xf numFmtId="170" fontId="29" fillId="2" borderId="53" xfId="0" applyNumberFormat="1" applyFont="1" applyFill="1" applyBorder="1" applyAlignment="1" applyProtection="1">
      <alignment horizontal="center" vertical="center"/>
      <protection hidden="1"/>
    </xf>
    <xf numFmtId="0" fontId="25" fillId="13" borderId="54" xfId="0" applyFont="1" applyFill="1" applyBorder="1" applyProtection="1">
      <protection hidden="1"/>
    </xf>
    <xf numFmtId="0" fontId="21" fillId="16" borderId="0" xfId="0" applyFont="1" applyFill="1" applyAlignment="1" applyProtection="1">
      <alignment horizontal="center" vertical="center" wrapText="1"/>
      <protection hidden="1"/>
    </xf>
    <xf numFmtId="0" fontId="25" fillId="10" borderId="8" xfId="0" applyFont="1" applyFill="1" applyBorder="1" applyProtection="1">
      <protection hidden="1"/>
    </xf>
    <xf numFmtId="167" fontId="24" fillId="0" borderId="55" xfId="0" applyNumberFormat="1" applyFont="1" applyBorder="1" applyAlignment="1" applyProtection="1">
      <alignment horizontal="center" vertical="center"/>
      <protection hidden="1"/>
    </xf>
    <xf numFmtId="170" fontId="24" fillId="2" borderId="56" xfId="0" applyNumberFormat="1" applyFont="1" applyFill="1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25" fillId="13" borderId="21" xfId="0" applyFont="1" applyFill="1" applyBorder="1" applyProtection="1">
      <protection hidden="1"/>
    </xf>
    <xf numFmtId="0" fontId="0" fillId="0" borderId="61" xfId="0" applyBorder="1" applyAlignment="1" applyProtection="1">
      <alignment horizontal="left" vertical="center"/>
      <protection hidden="1"/>
    </xf>
    <xf numFmtId="0" fontId="0" fillId="0" borderId="27" xfId="0" applyBorder="1" applyAlignment="1" applyProtection="1">
      <alignment horizontal="left" vertical="center" wrapText="1"/>
      <protection hidden="1"/>
    </xf>
    <xf numFmtId="0" fontId="0" fillId="0" borderId="64" xfId="0" applyBorder="1" applyAlignment="1" applyProtection="1">
      <alignment horizontal="left" vertical="center"/>
      <protection hidden="1"/>
    </xf>
    <xf numFmtId="0" fontId="0" fillId="0" borderId="62" xfId="0" applyBorder="1" applyAlignment="1" applyProtection="1">
      <alignment horizontal="left" vertical="center" wrapText="1"/>
      <protection hidden="1"/>
    </xf>
    <xf numFmtId="0" fontId="0" fillId="0" borderId="58" xfId="0" applyBorder="1" applyAlignment="1" applyProtection="1">
      <alignment horizontal="left" vertical="center" wrapText="1"/>
      <protection hidden="1"/>
    </xf>
    <xf numFmtId="0" fontId="27" fillId="0" borderId="61" xfId="0" applyFont="1" applyBorder="1" applyAlignment="1" applyProtection="1">
      <alignment horizontal="left" vertical="center"/>
      <protection hidden="1"/>
    </xf>
    <xf numFmtId="0" fontId="0" fillId="0" borderId="32" xfId="0" applyBorder="1" applyAlignment="1" applyProtection="1">
      <alignment horizontal="left" vertical="center" wrapText="1"/>
      <protection hidden="1"/>
    </xf>
    <xf numFmtId="0" fontId="21" fillId="16" borderId="7" xfId="0" applyFont="1" applyFill="1" applyBorder="1" applyAlignment="1" applyProtection="1">
      <alignment horizontal="center" vertical="center" wrapText="1"/>
      <protection hidden="1"/>
    </xf>
    <xf numFmtId="0" fontId="0" fillId="0" borderId="57" xfId="0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65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25" fillId="13" borderId="8" xfId="0" applyFont="1" applyFill="1" applyBorder="1" applyProtection="1">
      <protection hidden="1"/>
    </xf>
    <xf numFmtId="0" fontId="0" fillId="0" borderId="61" xfId="0" applyBorder="1" applyAlignment="1" applyProtection="1">
      <alignment horizontal="left" vertical="center" wrapText="1"/>
      <protection hidden="1"/>
    </xf>
    <xf numFmtId="0" fontId="30" fillId="13" borderId="54" xfId="0" applyFont="1" applyFill="1" applyBorder="1" applyAlignment="1" applyProtection="1">
      <alignment vertical="center" wrapText="1"/>
      <protection hidden="1"/>
    </xf>
    <xf numFmtId="0" fontId="25" fillId="10" borderId="8" xfId="0" applyFont="1" applyFill="1" applyBorder="1" applyAlignment="1" applyProtection="1">
      <alignment horizontal="center"/>
      <protection hidden="1"/>
    </xf>
    <xf numFmtId="0" fontId="0" fillId="0" borderId="64" xfId="0" applyBorder="1" applyAlignment="1" applyProtection="1">
      <alignment horizontal="left" vertical="center" wrapText="1"/>
      <protection hidden="1"/>
    </xf>
    <xf numFmtId="0" fontId="30" fillId="13" borderId="21" xfId="0" applyFont="1" applyFill="1" applyBorder="1" applyAlignment="1" applyProtection="1">
      <alignment vertical="center" wrapText="1"/>
      <protection hidden="1"/>
    </xf>
    <xf numFmtId="0" fontId="23" fillId="11" borderId="7" xfId="0" applyFont="1" applyFill="1" applyBorder="1" applyAlignment="1" applyProtection="1">
      <alignment horizontal="center" vertical="center"/>
      <protection hidden="1"/>
    </xf>
    <xf numFmtId="0" fontId="0" fillId="0" borderId="50" xfId="0" applyBorder="1" applyProtection="1">
      <protection hidden="1"/>
    </xf>
    <xf numFmtId="0" fontId="3" fillId="10" borderId="7" xfId="0" applyFont="1" applyFill="1" applyBorder="1" applyAlignment="1" applyProtection="1">
      <alignment horizontal="center"/>
      <protection hidden="1"/>
    </xf>
    <xf numFmtId="164" fontId="26" fillId="0" borderId="0" xfId="0" applyNumberFormat="1" applyFont="1" applyAlignment="1" applyProtection="1">
      <alignment horizontal="center"/>
      <protection hidden="1"/>
    </xf>
    <xf numFmtId="167" fontId="24" fillId="0" borderId="70" xfId="0" applyNumberFormat="1" applyFont="1" applyBorder="1" applyAlignment="1" applyProtection="1">
      <alignment horizontal="center" vertical="center"/>
      <protection hidden="1"/>
    </xf>
    <xf numFmtId="170" fontId="24" fillId="2" borderId="71" xfId="0" applyNumberFormat="1" applyFont="1" applyFill="1" applyBorder="1" applyAlignment="1" applyProtection="1">
      <alignment horizontal="center" vertical="center"/>
      <protection hidden="1"/>
    </xf>
    <xf numFmtId="0" fontId="31" fillId="10" borderId="7" xfId="0" applyFont="1" applyFill="1" applyBorder="1" applyAlignment="1" applyProtection="1">
      <alignment horizontal="center"/>
      <protection hidden="1"/>
    </xf>
    <xf numFmtId="0" fontId="32" fillId="7" borderId="11" xfId="1" applyFont="1" applyFill="1" applyBorder="1" applyAlignment="1" applyProtection="1">
      <alignment horizontal="center" vertical="center"/>
      <protection hidden="1"/>
    </xf>
    <xf numFmtId="167" fontId="24" fillId="0" borderId="72" xfId="0" applyNumberFormat="1" applyFont="1" applyBorder="1" applyAlignment="1" applyProtection="1">
      <alignment horizontal="center" vertical="center"/>
      <protection hidden="1"/>
    </xf>
    <xf numFmtId="170" fontId="24" fillId="2" borderId="73" xfId="0" applyNumberFormat="1" applyFont="1" applyFill="1" applyBorder="1" applyAlignment="1" applyProtection="1">
      <alignment horizontal="center" vertical="center"/>
      <protection hidden="1"/>
    </xf>
    <xf numFmtId="0" fontId="0" fillId="0" borderId="74" xfId="0" applyBorder="1" applyProtection="1">
      <protection hidden="1"/>
    </xf>
    <xf numFmtId="0" fontId="0" fillId="0" borderId="9" xfId="0" applyBorder="1" applyProtection="1">
      <protection hidden="1"/>
    </xf>
    <xf numFmtId="164" fontId="0" fillId="0" borderId="9" xfId="0" applyNumberFormat="1" applyBorder="1" applyAlignment="1" applyProtection="1">
      <alignment horizontal="center"/>
      <protection hidden="1"/>
    </xf>
    <xf numFmtId="165" fontId="0" fillId="0" borderId="9" xfId="0" applyNumberFormat="1" applyBorder="1" applyAlignment="1" applyProtection="1">
      <alignment horizontal="center"/>
      <protection hidden="1"/>
    </xf>
    <xf numFmtId="167" fontId="24" fillId="0" borderId="17" xfId="0" applyNumberFormat="1" applyFont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26" fillId="0" borderId="29" xfId="0" applyFont="1" applyBorder="1" applyAlignment="1" applyProtection="1">
      <alignment horizontal="left" vertical="center" wrapText="1"/>
      <protection hidden="1"/>
    </xf>
    <xf numFmtId="167" fontId="24" fillId="0" borderId="31" xfId="0" applyNumberFormat="1" applyFont="1" applyBorder="1" applyAlignment="1" applyProtection="1">
      <alignment horizontal="center" vertical="center"/>
      <protection hidden="1"/>
    </xf>
    <xf numFmtId="0" fontId="27" fillId="0" borderId="32" xfId="0" applyFont="1" applyBorder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167" fontId="24" fillId="0" borderId="33" xfId="0" applyNumberFormat="1" applyFont="1" applyBorder="1" applyAlignment="1" applyProtection="1">
      <alignment horizontal="center" vertical="center"/>
      <protection hidden="1"/>
    </xf>
    <xf numFmtId="0" fontId="27" fillId="0" borderId="34" xfId="0" applyFont="1" applyBorder="1" applyAlignment="1" applyProtection="1">
      <alignment horizontal="left" vertical="center"/>
      <protection hidden="1"/>
    </xf>
    <xf numFmtId="164" fontId="0" fillId="0" borderId="9" xfId="0" applyNumberFormat="1" applyBorder="1" applyAlignment="1" applyProtection="1">
      <alignment horizontal="center"/>
      <protection hidden="1"/>
    </xf>
    <xf numFmtId="0" fontId="25" fillId="13" borderId="35" xfId="0" applyFont="1" applyFill="1" applyBorder="1" applyProtection="1">
      <protection hidden="1"/>
    </xf>
    <xf numFmtId="0" fontId="0" fillId="0" borderId="85" xfId="0" applyBorder="1" applyProtection="1">
      <protection hidden="1"/>
    </xf>
    <xf numFmtId="0" fontId="0" fillId="0" borderId="86" xfId="0" applyBorder="1" applyProtection="1">
      <protection hidden="1"/>
    </xf>
    <xf numFmtId="164" fontId="0" fillId="0" borderId="86" xfId="0" applyNumberFormat="1" applyBorder="1" applyAlignment="1" applyProtection="1">
      <alignment horizontal="center"/>
      <protection hidden="1"/>
    </xf>
    <xf numFmtId="165" fontId="0" fillId="0" borderId="86" xfId="0" applyNumberFormat="1" applyBorder="1" applyAlignment="1" applyProtection="1">
      <alignment horizontal="center"/>
      <protection hidden="1"/>
    </xf>
    <xf numFmtId="0" fontId="0" fillId="0" borderId="87" xfId="0" applyBorder="1" applyProtection="1">
      <protection hidden="1"/>
    </xf>
    <xf numFmtId="0" fontId="0" fillId="0" borderId="85" xfId="0" applyBorder="1" applyAlignment="1" applyProtection="1">
      <alignment horizontal="left" vertical="center"/>
      <protection hidden="1"/>
    </xf>
    <xf numFmtId="0" fontId="0" fillId="0" borderId="86" xfId="0" applyBorder="1" applyAlignment="1" applyProtection="1">
      <alignment horizontal="left" vertical="center"/>
      <protection hidden="1"/>
    </xf>
    <xf numFmtId="168" fontId="0" fillId="0" borderId="86" xfId="0" applyNumberFormat="1" applyBorder="1" applyAlignment="1" applyProtection="1">
      <alignment horizontal="center" vertical="center" wrapText="1"/>
      <protection hidden="1"/>
    </xf>
    <xf numFmtId="169" fontId="0" fillId="0" borderId="86" xfId="0" applyNumberFormat="1" applyBorder="1" applyAlignment="1" applyProtection="1">
      <alignment horizontal="center" vertical="center" wrapText="1"/>
      <protection hidden="1"/>
    </xf>
    <xf numFmtId="0" fontId="0" fillId="0" borderId="88" xfId="0" applyBorder="1" applyProtection="1">
      <protection hidden="1"/>
    </xf>
    <xf numFmtId="0" fontId="0" fillId="0" borderId="89" xfId="0" applyBorder="1" applyProtection="1">
      <protection hidden="1"/>
    </xf>
    <xf numFmtId="164" fontId="0" fillId="0" borderId="89" xfId="0" applyNumberFormat="1" applyBorder="1" applyAlignment="1" applyProtection="1">
      <alignment horizontal="center"/>
      <protection hidden="1"/>
    </xf>
    <xf numFmtId="165" fontId="0" fillId="0" borderId="89" xfId="0" applyNumberFormat="1" applyBorder="1" applyAlignment="1" applyProtection="1">
      <alignment horizontal="center"/>
      <protection hidden="1"/>
    </xf>
    <xf numFmtId="0" fontId="0" fillId="0" borderId="90" xfId="0" applyBorder="1" applyProtection="1">
      <protection hidden="1"/>
    </xf>
    <xf numFmtId="0" fontId="37" fillId="7" borderId="91" xfId="1" applyFont="1" applyFill="1" applyBorder="1" applyAlignment="1" applyProtection="1">
      <alignment horizontal="center" vertical="center"/>
      <protection hidden="1"/>
    </xf>
    <xf numFmtId="0" fontId="0" fillId="0" borderId="92" xfId="0" applyBorder="1" applyProtection="1">
      <protection hidden="1"/>
    </xf>
    <xf numFmtId="0" fontId="0" fillId="0" borderId="93" xfId="0" applyBorder="1" applyProtection="1">
      <protection hidden="1"/>
    </xf>
    <xf numFmtId="164" fontId="0" fillId="0" borderId="93" xfId="0" applyNumberFormat="1" applyBorder="1" applyAlignment="1" applyProtection="1">
      <alignment horizontal="center"/>
      <protection hidden="1"/>
    </xf>
    <xf numFmtId="165" fontId="0" fillId="0" borderId="93" xfId="0" applyNumberFormat="1" applyBorder="1" applyAlignment="1" applyProtection="1">
      <alignment horizontal="center"/>
      <protection hidden="1"/>
    </xf>
    <xf numFmtId="0" fontId="0" fillId="0" borderId="94" xfId="0" applyBorder="1" applyProtection="1">
      <protection hidden="1"/>
    </xf>
    <xf numFmtId="0" fontId="38" fillId="0" borderId="86" xfId="0" applyFont="1" applyBorder="1" applyProtection="1">
      <protection hidden="1"/>
    </xf>
    <xf numFmtId="0" fontId="0" fillId="0" borderId="86" xfId="0" applyBorder="1" applyAlignment="1" applyProtection="1">
      <alignment horizontal="center"/>
      <protection hidden="1"/>
    </xf>
    <xf numFmtId="0" fontId="44" fillId="2" borderId="4" xfId="0" applyFont="1" applyFill="1" applyBorder="1" applyAlignment="1" applyProtection="1">
      <alignment horizontal="left" vertical="center"/>
      <protection hidden="1"/>
    </xf>
  </cellXfs>
  <cellStyles count="3">
    <cellStyle name="Lien hypertexte" xfId="1" builtinId="8"/>
    <cellStyle name="Normal" xfId="0" builtinId="0"/>
    <cellStyle name="Normal 2" xfId="2" xr:uid="{00000000-0005-0000-0000-000006000000}"/>
  </cellStyles>
  <dxfs count="49">
    <dxf>
      <fill>
        <patternFill>
          <bgColor theme="9" tint="0.79989013336588644"/>
        </patternFill>
      </fill>
    </dxf>
    <dxf>
      <fill>
        <patternFill>
          <bgColor rgb="FFFFD966"/>
        </patternFill>
      </fill>
    </dxf>
    <dxf>
      <fill>
        <patternFill>
          <bgColor theme="9" tint="0.79989013336588644"/>
        </patternFill>
      </fill>
    </dxf>
    <dxf>
      <fill>
        <patternFill>
          <bgColor rgb="FFFFD966"/>
        </patternFill>
      </fill>
    </dxf>
    <dxf>
      <fill>
        <patternFill>
          <bgColor theme="9" tint="0.79989013336588644"/>
        </patternFill>
      </fill>
    </dxf>
    <dxf>
      <fill>
        <patternFill>
          <bgColor rgb="FFFFD966"/>
        </patternFill>
      </fill>
    </dxf>
    <dxf>
      <fill>
        <patternFill>
          <bgColor theme="9" tint="0.79989013336588644"/>
        </patternFill>
      </fill>
    </dxf>
    <dxf>
      <fill>
        <patternFill>
          <bgColor rgb="FFFFD966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9" tint="0.79989013336588644"/>
        </patternFill>
      </fill>
    </dxf>
    <dxf>
      <fill>
        <patternFill>
          <bgColor rgb="FFFFD966"/>
        </patternFill>
      </fill>
    </dxf>
    <dxf>
      <fill>
        <patternFill>
          <bgColor theme="9" tint="0.79989013336588644"/>
        </patternFill>
      </fill>
    </dxf>
    <dxf>
      <fill>
        <patternFill>
          <bgColor rgb="FFFFD966"/>
        </patternFill>
      </fill>
    </dxf>
    <dxf>
      <fill>
        <patternFill>
          <bgColor theme="9" tint="0.79989013336588644"/>
        </patternFill>
      </fill>
    </dxf>
    <dxf>
      <fill>
        <patternFill>
          <bgColor rgb="FFFFD966"/>
        </patternFill>
      </fill>
    </dxf>
    <dxf>
      <fill>
        <patternFill>
          <bgColor theme="9" tint="0.79989013336588644"/>
        </patternFill>
      </fill>
    </dxf>
    <dxf>
      <fill>
        <patternFill>
          <bgColor rgb="FFFFD966"/>
        </patternFill>
      </fill>
    </dxf>
    <dxf>
      <fill>
        <patternFill>
          <bgColor rgb="FFC6EFCE"/>
        </patternFill>
      </fill>
    </dxf>
    <dxf>
      <fill>
        <patternFill>
          <bgColor rgb="FFFFD966"/>
        </patternFill>
      </fill>
    </dxf>
    <dxf>
      <fill>
        <patternFill>
          <bgColor rgb="FFC6EFCE"/>
        </patternFill>
      </fill>
    </dxf>
    <dxf>
      <fill>
        <patternFill>
          <bgColor rgb="FFFFD966"/>
        </patternFill>
      </fill>
    </dxf>
    <dxf>
      <fill>
        <patternFill>
          <bgColor rgb="FFC6EFCE"/>
        </patternFill>
      </fill>
    </dxf>
    <dxf>
      <fill>
        <patternFill>
          <bgColor rgb="FFFFD966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C6EFCE"/>
        </patternFill>
      </fill>
    </dxf>
    <dxf>
      <fill>
        <patternFill>
          <bgColor rgb="FFFFD966"/>
        </patternFill>
      </fill>
    </dxf>
    <dxf>
      <fill>
        <patternFill>
          <bgColor rgb="FFC6EFCE"/>
        </patternFill>
      </fill>
    </dxf>
    <dxf>
      <fill>
        <patternFill>
          <bgColor rgb="FFFFD966"/>
        </patternFill>
      </fill>
    </dxf>
    <dxf>
      <fill>
        <patternFill>
          <bgColor rgb="FFC6EFCE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theme="9" tint="0.79989013336588644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D966"/>
        </patternFill>
      </fill>
    </dxf>
    <dxf>
      <fill>
        <patternFill>
          <bgColor theme="9" tint="0.79989013336588644"/>
        </patternFill>
      </fill>
    </dxf>
    <dxf>
      <fill>
        <patternFill>
          <bgColor theme="9" tint="0.79989013336588644"/>
        </patternFill>
      </fill>
    </dxf>
    <dxf>
      <fill>
        <patternFill>
          <bgColor rgb="FFFFD966"/>
        </patternFill>
      </fill>
    </dxf>
    <dxf>
      <fill>
        <patternFill>
          <bgColor rgb="FFFF9999"/>
        </patternFill>
      </fill>
    </dxf>
    <dxf>
      <fill>
        <patternFill>
          <bgColor theme="0" tint="-0.14987640003662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F8FFFF"/>
      <rgbColor rgb="FF0000FF"/>
      <rgbColor rgb="FFC6EFCE"/>
      <rgbColor rgb="FFFF00FF"/>
      <rgbColor rgb="FFE1EBF5"/>
      <rgbColor rgb="FF800000"/>
      <rgbColor rgb="FF008000"/>
      <rgbColor rgb="FF000080"/>
      <rgbColor rgb="FFEDE7F6"/>
      <rgbColor rgb="FF800080"/>
      <rgbColor rgb="FF008080"/>
      <rgbColor rgb="FFCCCCCC"/>
      <rgbColor rgb="FF78828C"/>
      <rgbColor rgb="FF83CBEB"/>
      <rgbColor rgb="FF7030A0"/>
      <rgbColor rgb="FFF8FAFC"/>
      <rgbColor rgb="FFDCEAF7"/>
      <rgbColor rgb="FF660066"/>
      <rgbColor rgb="FFD9D9D9"/>
      <rgbColor rgb="FF215F9A"/>
      <rgbColor rgb="FFD1D1D1"/>
      <rgbColor rgb="FF000080"/>
      <rgbColor rgb="FFFF00FF"/>
      <rgbColor rgb="FFE7E6E6"/>
      <rgbColor rgb="FFE8F0FA"/>
      <rgbColor rgb="FF800080"/>
      <rgbColor rgb="FF800000"/>
      <rgbColor rgb="FF008080"/>
      <rgbColor rgb="FF0000FF"/>
      <rgbColor rgb="FFF2F4F7"/>
      <rgbColor rgb="FFE0ECF5"/>
      <rgbColor rgb="FFD9F2D0"/>
      <rgbColor rgb="FFF2F2F2"/>
      <rgbColor rgb="FFA6CAEC"/>
      <rgbColor rgb="FFFF9999"/>
      <rgbColor rgb="FFD0D0D0"/>
      <rgbColor rgb="FFFFD966"/>
      <rgbColor rgb="FFF5F7FA"/>
      <rgbColor rgb="FF83CCEB"/>
      <rgbColor rgb="FFC1E5F5"/>
      <rgbColor rgb="FFFFC000"/>
      <rgbColor rgb="FFDCE6F0"/>
      <rgbColor rgb="FFF3F4F8"/>
      <rgbColor rgb="FF747474"/>
      <rgbColor rgb="FFAEAEAE"/>
      <rgbColor rgb="FF0E2841"/>
      <rgbColor rgb="FF467886"/>
      <rgbColor rgb="FF3C3C3C"/>
      <rgbColor rgb="FF1F1F1F"/>
      <rgbColor rgb="FF404040"/>
      <rgbColor rgb="FF505A64"/>
      <rgbColor rgb="FF104862"/>
      <rgbColor rgb="FF3A3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567360</xdr:colOff>
      <xdr:row>1</xdr:row>
      <xdr:rowOff>144000</xdr:rowOff>
    </xdr:from>
    <xdr:to>
      <xdr:col>2</xdr:col>
      <xdr:colOff>364680</xdr:colOff>
      <xdr:row>2</xdr:row>
      <xdr:rowOff>3960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2625" t="29561" r="16641" b="28435"/>
        <a:stretch/>
      </xdr:blipFill>
      <xdr:spPr>
        <a:xfrm>
          <a:off x="567360" y="543960"/>
          <a:ext cx="1786320" cy="60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1096560</xdr:colOff>
      <xdr:row>12</xdr:row>
      <xdr:rowOff>59400</xdr:rowOff>
    </xdr:from>
    <xdr:to>
      <xdr:col>3</xdr:col>
      <xdr:colOff>1172520</xdr:colOff>
      <xdr:row>12</xdr:row>
      <xdr:rowOff>429840</xdr:rowOff>
    </xdr:to>
    <xdr:pic>
      <xdr:nvPicPr>
        <xdr:cNvPr id="3" name="Imag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11437" t="32104" r="16666" b="37006"/>
        <a:stretch/>
      </xdr:blipFill>
      <xdr:spPr>
        <a:xfrm>
          <a:off x="3085560" y="3402720"/>
          <a:ext cx="1315440" cy="370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1308240</xdr:colOff>
      <xdr:row>12</xdr:row>
      <xdr:rowOff>63360</xdr:rowOff>
    </xdr:from>
    <xdr:to>
      <xdr:col>4</xdr:col>
      <xdr:colOff>1146960</xdr:colOff>
      <xdr:row>12</xdr:row>
      <xdr:rowOff>403920</xdr:rowOff>
    </xdr:to>
    <xdr:pic>
      <xdr:nvPicPr>
        <xdr:cNvPr id="4" name="Imag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l="15522" t="34799" r="14702" b="36515"/>
        <a:stretch/>
      </xdr:blipFill>
      <xdr:spPr>
        <a:xfrm>
          <a:off x="4536720" y="3406680"/>
          <a:ext cx="1271880" cy="34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25560</xdr:colOff>
      <xdr:row>12</xdr:row>
      <xdr:rowOff>50760</xdr:rowOff>
    </xdr:from>
    <xdr:to>
      <xdr:col>5</xdr:col>
      <xdr:colOff>1257120</xdr:colOff>
      <xdr:row>12</xdr:row>
      <xdr:rowOff>425160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l="15359" t="34555" r="22874" b="37249"/>
        <a:stretch/>
      </xdr:blipFill>
      <xdr:spPr>
        <a:xfrm>
          <a:off x="6158880" y="3394080"/>
          <a:ext cx="1231560" cy="374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139680</xdr:colOff>
      <xdr:row>12</xdr:row>
      <xdr:rowOff>12600</xdr:rowOff>
    </xdr:from>
    <xdr:to>
      <xdr:col>2</xdr:col>
      <xdr:colOff>914040</xdr:colOff>
      <xdr:row>12</xdr:row>
      <xdr:rowOff>408600</xdr:rowOff>
    </xdr:to>
    <xdr:pic>
      <xdr:nvPicPr>
        <xdr:cNvPr id="6" name="Imag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rcRect l="17643" t="33577" r="40846" b="34555"/>
        <a:stretch/>
      </xdr:blipFill>
      <xdr:spPr>
        <a:xfrm>
          <a:off x="2128680" y="3355920"/>
          <a:ext cx="774360" cy="3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216000</xdr:colOff>
      <xdr:row>12</xdr:row>
      <xdr:rowOff>25560</xdr:rowOff>
    </xdr:from>
    <xdr:to>
      <xdr:col>1</xdr:col>
      <xdr:colOff>990360</xdr:colOff>
      <xdr:row>12</xdr:row>
      <xdr:rowOff>406440</xdr:rowOff>
    </xdr:to>
    <xdr:pic>
      <xdr:nvPicPr>
        <xdr:cNvPr id="7" name="Imag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rcRect l="17808" t="33330" r="41009" b="36271"/>
        <a:stretch/>
      </xdr:blipFill>
      <xdr:spPr>
        <a:xfrm>
          <a:off x="900360" y="3368880"/>
          <a:ext cx="774360" cy="3808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76201</xdr:colOff>
      <xdr:row>19</xdr:row>
      <xdr:rowOff>152401</xdr:rowOff>
    </xdr:from>
    <xdr:to>
      <xdr:col>5</xdr:col>
      <xdr:colOff>1320800</xdr:colOff>
      <xdr:row>28</xdr:row>
      <xdr:rowOff>165100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F856DBA4-6529-7F43-860B-558143887328}"/>
            </a:ext>
          </a:extLst>
        </xdr:cNvPr>
        <xdr:cNvSpPr/>
      </xdr:nvSpPr>
      <xdr:spPr>
        <a:xfrm>
          <a:off x="749301" y="5219701"/>
          <a:ext cx="6603999" cy="1841499"/>
        </a:xfrm>
        <a:prstGeom prst="roundRect">
          <a:avLst/>
        </a:prstGeom>
        <a:solidFill>
          <a:schemeClr val="accent1">
            <a:alpha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6600"/>
            <a:t>Version Démo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1384200</xdr:colOff>
      <xdr:row>0</xdr:row>
      <xdr:rowOff>291960</xdr:rowOff>
    </xdr:from>
    <xdr:to>
      <xdr:col>5</xdr:col>
      <xdr:colOff>1430280</xdr:colOff>
      <xdr:row>1</xdr:row>
      <xdr:rowOff>63000</xdr:rowOff>
    </xdr:to>
    <xdr:pic>
      <xdr:nvPicPr>
        <xdr:cNvPr id="6" name="/xl/media/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19200" y="291960"/>
          <a:ext cx="2602440" cy="1180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41400</xdr:colOff>
      <xdr:row>0</xdr:row>
      <xdr:rowOff>88920</xdr:rowOff>
    </xdr:from>
    <xdr:to>
      <xdr:col>3</xdr:col>
      <xdr:colOff>75960</xdr:colOff>
      <xdr:row>0</xdr:row>
      <xdr:rowOff>888840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l="6272" t="28387" r="12997" b="29609"/>
        <a:stretch/>
      </xdr:blipFill>
      <xdr:spPr>
        <a:xfrm>
          <a:off x="41400" y="88920"/>
          <a:ext cx="2345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558800</xdr:colOff>
      <xdr:row>18</xdr:row>
      <xdr:rowOff>33867</xdr:rowOff>
    </xdr:from>
    <xdr:to>
      <xdr:col>9</xdr:col>
      <xdr:colOff>10938933</xdr:colOff>
      <xdr:row>52</xdr:row>
      <xdr:rowOff>186267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E592CF57-0ABE-F3CB-E885-27800B60BBF6}"/>
            </a:ext>
          </a:extLst>
        </xdr:cNvPr>
        <xdr:cNvSpPr/>
      </xdr:nvSpPr>
      <xdr:spPr>
        <a:xfrm>
          <a:off x="1405467" y="5469467"/>
          <a:ext cx="21708533" cy="8246533"/>
        </a:xfrm>
        <a:prstGeom prst="roundRect">
          <a:avLst/>
        </a:prstGeom>
        <a:solidFill>
          <a:schemeClr val="accent1">
            <a:alpha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9600"/>
            <a:t>Version Démo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42840</xdr:colOff>
      <xdr:row>0</xdr:row>
      <xdr:rowOff>50760</xdr:rowOff>
    </xdr:from>
    <xdr:to>
      <xdr:col>4</xdr:col>
      <xdr:colOff>570240</xdr:colOff>
      <xdr:row>0</xdr:row>
      <xdr:rowOff>863280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/>
        <a:srcRect l="6272" t="28387" r="12997" b="29609"/>
        <a:stretch/>
      </xdr:blipFill>
      <xdr:spPr>
        <a:xfrm>
          <a:off x="42840" y="50760"/>
          <a:ext cx="2373840" cy="81252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215901</xdr:colOff>
      <xdr:row>17</xdr:row>
      <xdr:rowOff>215900</xdr:rowOff>
    </xdr:from>
    <xdr:to>
      <xdr:col>9</xdr:col>
      <xdr:colOff>6718301</xdr:colOff>
      <xdr:row>37</xdr:row>
      <xdr:rowOff>80433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668E7A01-9008-5D4F-8111-B7FFDC0AE8A1}"/>
            </a:ext>
          </a:extLst>
        </xdr:cNvPr>
        <xdr:cNvSpPr/>
      </xdr:nvSpPr>
      <xdr:spPr>
        <a:xfrm>
          <a:off x="215901" y="5638800"/>
          <a:ext cx="12090400" cy="4690533"/>
        </a:xfrm>
        <a:prstGeom prst="roundRect">
          <a:avLst/>
        </a:prstGeom>
        <a:solidFill>
          <a:schemeClr val="accent1">
            <a:alpha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9600"/>
            <a:t>Version Démo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0</xdr:row>
      <xdr:rowOff>76320</xdr:rowOff>
    </xdr:from>
    <xdr:to>
      <xdr:col>4</xdr:col>
      <xdr:colOff>101160</xdr:colOff>
      <xdr:row>29</xdr:row>
      <xdr:rowOff>63360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0" y="76320"/>
          <a:ext cx="9181080" cy="5959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uy.stripe.com/6oU8wQ1vs8H71go7nffMA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buy.stripe.com/6oU8wQ1vs8H71go7nffMA0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buy.stripe.com/6oU8wQ1vs8H71go7nffMA0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youtu.be/vZMTLfHrd1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641"/>
  <sheetViews>
    <sheetView zoomScaleNormal="100" workbookViewId="0">
      <selection activeCell="D17" sqref="D17"/>
    </sheetView>
  </sheetViews>
  <sheetFormatPr baseColWidth="10" defaultColWidth="8.83203125" defaultRowHeight="15.75" customHeight="1" x14ac:dyDescent="0.2"/>
  <cols>
    <col min="1" max="1" width="8.83203125" style="17"/>
    <col min="2" max="2" width="16.83203125" style="12" customWidth="1"/>
    <col min="3" max="3" width="16" style="13" customWidth="1"/>
    <col min="4" max="4" width="18.5" style="14" customWidth="1"/>
    <col min="5" max="5" width="19" style="14" customWidth="1"/>
    <col min="6" max="6" width="18.33203125" style="15" customWidth="1"/>
    <col min="7" max="7" width="13.1640625" style="20" hidden="1" customWidth="1"/>
    <col min="8" max="10" width="18.1640625" style="24" hidden="1" customWidth="1"/>
    <col min="11" max="11" width="18.6640625" style="20" hidden="1" customWidth="1"/>
    <col min="12" max="12" width="8" style="17" customWidth="1"/>
    <col min="13" max="13" width="10.33203125" style="20" hidden="1" customWidth="1"/>
    <col min="14" max="14" width="37" style="20" hidden="1" customWidth="1"/>
    <col min="15" max="16384" width="8.83203125" style="20"/>
  </cols>
  <sheetData>
    <row r="1" spans="1:37" ht="31.5" customHeight="1" x14ac:dyDescent="0.35">
      <c r="B1" s="10" t="s">
        <v>0</v>
      </c>
      <c r="C1" s="10"/>
      <c r="D1" s="10"/>
      <c r="E1" s="10"/>
      <c r="F1" s="10"/>
      <c r="G1" s="18"/>
      <c r="H1" s="19"/>
      <c r="I1" s="19"/>
      <c r="J1" s="19"/>
      <c r="K1" s="18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</row>
    <row r="2" spans="1:37" ht="58.5" customHeight="1" x14ac:dyDescent="0.2">
      <c r="B2" s="21"/>
      <c r="C2" s="22" t="s">
        <v>1</v>
      </c>
      <c r="D2" s="294" t="str">
        <f ca="1">IF(_SF_CORE!$A$2="BLOCK","BLOQUÉ","Version Démo Sécurisée")</f>
        <v>Version Démo Sécurisée</v>
      </c>
      <c r="E2" s="22" t="s">
        <v>2</v>
      </c>
      <c r="F2" s="23" t="str">
        <f ca="1">IF(_SF_CORE!$A$2="BLOCK","Excel requis",_SF_CORE!$B$1)</f>
        <v>Démo SafyFly</v>
      </c>
      <c r="L2" s="25"/>
      <c r="M2" s="17"/>
      <c r="N2" s="17" t="str">
        <f ca="1">IF(_SF_CORE!$A$2="BLOCK",NA(),"SafyFly – IDENTIFICATION ULM – "&amp;D2&amp;" – "&amp;F2)</f>
        <v>SafyFly – IDENTIFICATION ULM – Version Démo Sécurisée – Démo SafyFly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customFormat="1" ht="16.5" customHeight="1" x14ac:dyDescent="1">
      <c r="A3" s="11"/>
      <c r="B3" s="26" t="s">
        <v>3</v>
      </c>
      <c r="C3" s="27" t="s">
        <v>4</v>
      </c>
      <c r="D3" s="26" t="s">
        <v>3</v>
      </c>
      <c r="E3" s="27" t="s">
        <v>4</v>
      </c>
      <c r="F3" s="28" t="s">
        <v>5</v>
      </c>
      <c r="H3" s="16"/>
      <c r="I3" s="16"/>
      <c r="J3" s="16"/>
      <c r="L3" s="29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30" t="s">
        <v>6</v>
      </c>
      <c r="AD3" s="11"/>
      <c r="AE3" s="11"/>
      <c r="AF3" s="11"/>
      <c r="AG3" s="11"/>
      <c r="AH3" s="11"/>
      <c r="AI3" s="11"/>
      <c r="AJ3" s="11"/>
      <c r="AK3" s="11"/>
    </row>
    <row r="4" spans="1:37" customFormat="1" ht="13.5" customHeight="1" x14ac:dyDescent="0.2">
      <c r="A4" s="11"/>
      <c r="B4" s="31" t="s">
        <v>7</v>
      </c>
      <c r="C4" s="32">
        <f ca="1">IF(_SF_CORE!$A$2="BLOCK",NA(),SUMIFS($F$14:$F$2010,$B$14:$B$2010,"&gt;="&amp;DATE($K$18,1,1),$B$14:$B$2010,"&lt;"&amp;DATE($K$18,2,1)))</f>
        <v>0</v>
      </c>
      <c r="D4" s="33" t="s">
        <v>8</v>
      </c>
      <c r="E4" s="32">
        <f ca="1">IF(_SF_CORE!$A$2="BLOCK",NA(),SUMIFS($F$14:$F$2010,$B$14:$B$2010,"&gt;="&amp;DATE($K$18,7,1),$B$14:$B$2010,"&lt;"&amp;DATE($K$18,8,1)))</f>
        <v>0</v>
      </c>
      <c r="F4" s="34">
        <v>2026</v>
      </c>
      <c r="H4" s="16"/>
      <c r="I4" s="16"/>
      <c r="J4" s="16"/>
      <c r="L4" s="29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customFormat="1" ht="13.5" customHeight="1" x14ac:dyDescent="0.2">
      <c r="A5" s="11"/>
      <c r="B5" s="31" t="s">
        <v>9</v>
      </c>
      <c r="C5" s="32">
        <f ca="1">IF(_SF_CORE!$A$2="BLOCK",NA(),SUMIFS($F$14:$F$2010,$B$14:$B$2010,"&gt;="&amp;DATE($K$18,2,1),$B$14:$B$2010,"&lt;"&amp;DATE($K$18,3,1)))</f>
        <v>0</v>
      </c>
      <c r="D5" s="33" t="s">
        <v>10</v>
      </c>
      <c r="E5" s="32">
        <f ca="1">IF(_SF_CORE!$A$2="BLOCK",NA(),SUMIFS($F$14:$F$2010,$B$14:$B$2010,"&gt;="&amp;DATE($K$18,8,1),$B$14:$B$2010,"&lt;"&amp;DATE($K$18,9,1)))</f>
        <v>0</v>
      </c>
      <c r="F5" s="35"/>
      <c r="H5" s="16"/>
      <c r="I5" s="16"/>
      <c r="J5" s="16"/>
      <c r="L5" s="29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customFormat="1" ht="13.5" customHeight="1" x14ac:dyDescent="0.2">
      <c r="A6" s="11"/>
      <c r="B6" s="31" t="s">
        <v>11</v>
      </c>
      <c r="C6" s="32">
        <f ca="1">IF(_SF_CORE!$A$2="BLOCK",NA(),SUMIFS($F$14:$F$2010,$B$14:$B$2010,"&gt;="&amp;DATE($K$18,3,1),$B$14:$B$2010,"&lt;"&amp;DATE($K$18,4,1)))</f>
        <v>5.2083333333333301E-2</v>
      </c>
      <c r="D6" s="33" t="s">
        <v>12</v>
      </c>
      <c r="E6" s="32">
        <f ca="1">IF(_SF_CORE!$A$2="BLOCK",NA(),SUMIFS($F$14:$F$2010,$B$14:$B$2010,"&gt;="&amp;DATE($K$18,9,1),$B$14:$B$2010,"&lt;"&amp;DATE($K$18,10,1)))</f>
        <v>0</v>
      </c>
      <c r="F6" s="35"/>
      <c r="H6" s="16"/>
      <c r="I6" s="16"/>
      <c r="J6" s="16"/>
      <c r="L6" s="29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customFormat="1" ht="13.5" customHeight="1" x14ac:dyDescent="0.2">
      <c r="A7" s="11"/>
      <c r="B7" s="31" t="s">
        <v>13</v>
      </c>
      <c r="C7" s="32">
        <f ca="1">IF(_SF_CORE!$A$2="BLOCK",NA(),SUMIFS($F$14:$F$2010,$B$14:$B$2010,"&gt;="&amp;DATE($K$18,4,1),$B$14:$B$2010,"&lt;"&amp;DATE($K$18,5,1)))</f>
        <v>0</v>
      </c>
      <c r="D7" s="33" t="s">
        <v>14</v>
      </c>
      <c r="E7" s="32">
        <f ca="1">IF(_SF_CORE!$A$2="BLOCK",NA(),SUMIFS($F$14:$F$2010,$B$14:$B$2010,"&gt;="&amp;DATE($K$18,10,1),$B$14:$B$2010,"&lt;"&amp;DATE($K$18,11,1)))</f>
        <v>0</v>
      </c>
      <c r="F7" s="35"/>
      <c r="H7" s="16"/>
      <c r="I7" s="16"/>
      <c r="J7" s="16"/>
      <c r="L7" s="2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customFormat="1" ht="13.5" customHeight="1" x14ac:dyDescent="0.2">
      <c r="A8" s="11"/>
      <c r="B8" s="31" t="s">
        <v>15</v>
      </c>
      <c r="C8" s="32">
        <f ca="1">IF(_SF_CORE!$A$2="BLOCK",NA(),SUMIFS($F$14:$F$2010,$B$14:$B$2010,"&gt;="&amp;DATE($K$18,5,1),$B$14:$B$2010,"&lt;"&amp;DATE($K$18,6,1)))</f>
        <v>0</v>
      </c>
      <c r="D8" s="33" t="s">
        <v>16</v>
      </c>
      <c r="E8" s="32">
        <f ca="1">IF(_SF_CORE!$A$2="BLOCK",NA(),SUMIFS($F$14:$F$2010,$B$14:$B$2010,"&gt;="&amp;DATE($K$18,11,1),$B$14:$B$2010,"&lt;"&amp;DATE($K$18,12,1)))</f>
        <v>0</v>
      </c>
      <c r="F8" s="35"/>
      <c r="H8" s="16"/>
      <c r="I8" s="16"/>
      <c r="J8" s="16"/>
      <c r="L8" s="29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customFormat="1" ht="13.5" customHeight="1" x14ac:dyDescent="0.2">
      <c r="A9" s="11"/>
      <c r="B9" s="31" t="s">
        <v>17</v>
      </c>
      <c r="C9" s="32">
        <f ca="1">IF(_SF_CORE!$A$2="BLOCK",NA(),SUMIFS($F$14:$F$2010,$B$14:$B$2010,"&gt;="&amp;DATE($K$18,6,1),$B$14:$B$2010,"&lt;"&amp;DATE($K$18,7,1)))</f>
        <v>0</v>
      </c>
      <c r="D9" s="33" t="s">
        <v>18</v>
      </c>
      <c r="E9" s="32">
        <f ca="1">IF(_SF_CORE!$A$2="BLOCK",NA(),SUMIFS($F$14:$F$2010,$B$14:$B$2010,"&gt;="&amp;DATE($K$18,12,1),$B$14:$B$2010,"&lt;"&amp;DATE($K$18+1,1,1)))</f>
        <v>0</v>
      </c>
      <c r="F9" s="35"/>
      <c r="H9" s="16"/>
      <c r="I9" s="16"/>
      <c r="J9" s="16"/>
      <c r="L9" s="2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customFormat="1" ht="16" x14ac:dyDescent="0.2">
      <c r="A10" s="11"/>
      <c r="B10" s="9" t="s">
        <v>19</v>
      </c>
      <c r="C10" s="9"/>
      <c r="D10" s="8">
        <f ca="1">IF(_SF_CORE!$A$2="BLOCK",NA(),SUM(C4:C9,E4:E9))</f>
        <v>5.2083333333333301E-2</v>
      </c>
      <c r="E10" s="8"/>
      <c r="F10" s="35"/>
      <c r="H10" s="16"/>
      <c r="I10" s="16"/>
      <c r="J10" s="16"/>
      <c r="L10" s="29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customFormat="1" ht="15" customHeight="1" x14ac:dyDescent="0.2">
      <c r="A11" s="11"/>
      <c r="B11" s="36"/>
      <c r="C11" s="37"/>
      <c r="D11" s="38"/>
      <c r="E11" s="38"/>
      <c r="F11" s="35"/>
      <c r="H11" s="16"/>
      <c r="I11" s="16"/>
      <c r="J11" s="16"/>
      <c r="L11" s="29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customFormat="1" ht="45" customHeight="1" x14ac:dyDescent="0.2">
      <c r="A12" s="11"/>
      <c r="B12" s="7" t="s">
        <v>20</v>
      </c>
      <c r="C12" s="7"/>
      <c r="D12" s="7"/>
      <c r="E12" s="7"/>
      <c r="F12" s="7"/>
      <c r="H12" s="16"/>
      <c r="I12" s="16"/>
      <c r="J12" s="16"/>
      <c r="L12" s="29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11" customFormat="1" ht="37.5" customHeight="1" x14ac:dyDescent="0.2">
      <c r="B13" s="39"/>
      <c r="C13" s="40"/>
      <c r="D13" s="41"/>
      <c r="E13" s="41"/>
      <c r="F13" s="42"/>
      <c r="H13" s="43"/>
      <c r="I13" s="43"/>
      <c r="J13" s="43"/>
      <c r="L13" s="29"/>
    </row>
    <row r="14" spans="1:37" customFormat="1" ht="18" customHeight="1" x14ac:dyDescent="0.2">
      <c r="A14" s="11"/>
      <c r="B14" s="44">
        <v>46082</v>
      </c>
      <c r="C14" s="45" t="s">
        <v>21</v>
      </c>
      <c r="D14" s="46">
        <v>0</v>
      </c>
      <c r="E14" s="46">
        <v>5.2083333333333301E-2</v>
      </c>
      <c r="F14" s="47">
        <f ca="1">IF(_SF_CORE!$A$2="BLOCK",NA(),IF(OR(D14="",E14=""),"",E14-D14))</f>
        <v>5.2083333333333301E-2</v>
      </c>
      <c r="G14" s="11"/>
      <c r="H14" s="43"/>
      <c r="I14" s="43"/>
      <c r="J14" s="43"/>
      <c r="K14" s="11"/>
      <c r="L14" s="2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customFormat="1" ht="21" customHeight="1" x14ac:dyDescent="0.2">
      <c r="A15" s="11"/>
      <c r="B15" s="44"/>
      <c r="C15" s="45"/>
      <c r="D15" s="46"/>
      <c r="E15" s="46"/>
      <c r="F15" s="47" t="str">
        <f ca="1">IF(_SF_CORE!$A$2="BLOCK",NA(),IF(OR(D15="",E15=""),"",E15-D15))</f>
        <v/>
      </c>
      <c r="G15" s="11"/>
      <c r="H15" s="43"/>
      <c r="I15" s="43"/>
      <c r="J15" s="43"/>
      <c r="K15" s="11"/>
      <c r="L15" s="29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customFormat="1" ht="16" x14ac:dyDescent="0.2">
      <c r="A16" s="11"/>
      <c r="B16" s="44"/>
      <c r="C16" s="45"/>
      <c r="D16" s="46"/>
      <c r="E16" s="46"/>
      <c r="F16" s="47" t="str">
        <f ca="1">IF(_SF_CORE!$A$2="BLOCK",NA(),IF(OR(D16="",E16=""),"",E16-D16))</f>
        <v/>
      </c>
      <c r="G16" s="11"/>
      <c r="H16" s="43"/>
      <c r="I16" s="43"/>
      <c r="J16" s="43"/>
      <c r="K16" s="11"/>
      <c r="L16" s="29"/>
      <c r="M16" s="11" t="s">
        <v>22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customFormat="1" ht="16" x14ac:dyDescent="0.2">
      <c r="A17" s="11"/>
      <c r="B17" s="44"/>
      <c r="C17" s="45"/>
      <c r="D17" s="46"/>
      <c r="E17" s="46"/>
      <c r="F17" s="47" t="str">
        <f ca="1">IF(_SF_CORE!$A$2="BLOCK",NA(),IF(OR(D17="",E17=""),"",E17-D17))</f>
        <v/>
      </c>
      <c r="G17" s="48" t="s">
        <v>3</v>
      </c>
      <c r="H17" s="49" t="s">
        <v>23</v>
      </c>
      <c r="I17" s="49"/>
      <c r="J17" s="49"/>
      <c r="K17" s="48" t="s">
        <v>5</v>
      </c>
      <c r="L17" s="29"/>
      <c r="M17" s="11">
        <v>1990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6" x14ac:dyDescent="0.2">
      <c r="B18" s="50"/>
      <c r="C18" s="51"/>
      <c r="D18" s="52"/>
      <c r="E18" s="52"/>
      <c r="F18" s="47" t="str">
        <f ca="1">IF(_SF_CORE!$A$2="BLOCK",NA(),IF(OR(D18="",E18=""),"",E18-D18))</f>
        <v/>
      </c>
      <c r="G18" s="20" t="s">
        <v>7</v>
      </c>
      <c r="H18" s="24">
        <f ca="1">IF(_SF_CORE!$A$2="BLOCK",NA(),SUMIFS($F$14:$F$2010,$B$14:$B$2010,"&gt;="&amp;DATE($K$18,1,1),$B$14:$B$2010,"&lt;"&amp;DATE($K$18,2,1)))</f>
        <v>0</v>
      </c>
      <c r="I18" s="201" t="s">
        <v>8</v>
      </c>
      <c r="J18" s="24">
        <f ca="1">IF(_SF_CORE!$A$2="BLOCK",NA(),SUMIFS($F$14:$F$2010,$B$14:$B$2010,"&gt;="&amp;DATE($K$18,7,1),$B$14:$B$2010,"&lt;"&amp;DATE($K$18,8,1)))</f>
        <v>0</v>
      </c>
      <c r="K18" s="202">
        <f ca="1">IF(_SF_CORE!$A$2="BLOCK",NA(),$F$4)</f>
        <v>2026</v>
      </c>
      <c r="L18" s="25"/>
      <c r="M18" s="17">
        <v>1991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1:37" ht="16" x14ac:dyDescent="0.2">
      <c r="B19" s="50"/>
      <c r="C19" s="51"/>
      <c r="D19" s="52"/>
      <c r="E19" s="52"/>
      <c r="F19" s="47" t="str">
        <f ca="1">IF(_SF_CORE!$A$2="BLOCK",NA(),IF(OR(D19="",E19=""),"",E19-D19))</f>
        <v/>
      </c>
      <c r="G19" s="20" t="s">
        <v>9</v>
      </c>
      <c r="H19" s="203">
        <f ca="1">IF(_SF_CORE!$A$2="BLOCK",NA(),SUMIFS($F$14:$F$2010,$B$14:$B$2010,"&gt;="&amp;DATE($K$18,2,1),$B$14:$B$2010,"&lt;"&amp;DATE($K$18,3,1)))</f>
        <v>0</v>
      </c>
      <c r="I19" s="201" t="s">
        <v>10</v>
      </c>
      <c r="J19" s="24">
        <f ca="1">IF(_SF_CORE!$A$2="BLOCK",NA(),SUMIFS($F$14:$F$2010,$B$14:$B$2010,"&gt;="&amp;DATE($K$18,8,1),$B$14:$B$2010,"&lt;"&amp;DATE($K$18,9,1)))</f>
        <v>0</v>
      </c>
      <c r="L19" s="25"/>
      <c r="M19" s="17">
        <v>1992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ht="16" x14ac:dyDescent="0.2">
      <c r="B20" s="50"/>
      <c r="C20" s="51"/>
      <c r="D20" s="52"/>
      <c r="E20" s="52"/>
      <c r="F20" s="47" t="str">
        <f ca="1">IF(_SF_CORE!$A$2="BLOCK",NA(),IF(OR(D20="",E20=""),"",E20-D20))</f>
        <v/>
      </c>
      <c r="G20" s="20" t="s">
        <v>11</v>
      </c>
      <c r="H20" s="203">
        <f ca="1">IF(_SF_CORE!$A$2="BLOCK",NA(),SUMIFS($F$14:$F$2010,$B$14:$B$2010,"&gt;="&amp;DATE($K$18,3,1),$B$14:$B$2010,"&lt;"&amp;DATE($K$18,4,1)))</f>
        <v>5.2083333333333301E-2</v>
      </c>
      <c r="I20" s="201" t="s">
        <v>12</v>
      </c>
      <c r="J20" s="24">
        <f ca="1">IF(_SF_CORE!$A$2="BLOCK",NA(),SUMIFS($F$14:$F$2010,$B$14:$B$2010,"&gt;="&amp;DATE($K$18,9,1),$B$14:$B$2010,"&lt;"&amp;DATE($K$18,10,1)))</f>
        <v>0</v>
      </c>
      <c r="L20" s="25"/>
      <c r="M20" s="17">
        <v>1993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1:37" ht="16" x14ac:dyDescent="0.2">
      <c r="B21" s="50"/>
      <c r="C21" s="51"/>
      <c r="D21" s="52"/>
      <c r="E21" s="52"/>
      <c r="F21" s="47" t="str">
        <f ca="1">IF(_SF_CORE!$A$2="BLOCK",NA(),IF(OR(D21="",E21=""),"",E21-D21))</f>
        <v/>
      </c>
      <c r="G21" s="20" t="s">
        <v>13</v>
      </c>
      <c r="H21" s="203">
        <f ca="1">IF(_SF_CORE!$A$2="BLOCK",NA(),SUMIFS($F$14:$F$2010,$B$14:$B$2010,"&gt;="&amp;DATE($K$18,4,1),$B$14:$B$2010,"&lt;"&amp;DATE($K$18,5,1)))</f>
        <v>0</v>
      </c>
      <c r="I21" s="201" t="s">
        <v>14</v>
      </c>
      <c r="J21" s="24">
        <f ca="1">IF(_SF_CORE!$A$2="BLOCK",NA(),SUMIFS($F$14:$F$2010,$B$14:$B$2010,"&gt;="&amp;DATE($K$18,10,1),$B$14:$B$2010,"&lt;"&amp;DATE($K$18,11,1)))</f>
        <v>0</v>
      </c>
      <c r="L21" s="25"/>
      <c r="M21" s="17">
        <v>1994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1:37" ht="16" x14ac:dyDescent="0.2">
      <c r="B22" s="50"/>
      <c r="C22" s="51"/>
      <c r="D22" s="52"/>
      <c r="E22" s="52"/>
      <c r="F22" s="47" t="str">
        <f ca="1">IF(_SF_CORE!$A$2="BLOCK",NA(),IF(OR(D22="",E22=""),"",E22-D22))</f>
        <v/>
      </c>
      <c r="G22" s="20" t="s">
        <v>15</v>
      </c>
      <c r="H22" s="203">
        <f ca="1">IF(_SF_CORE!$A$2="BLOCK",NA(),SUMIFS($F$14:$F$2010,$B$14:$B$2010,"&gt;="&amp;DATE($K$18,5,1),$B$14:$B$2010,"&lt;"&amp;DATE($K$18,6,1)))</f>
        <v>0</v>
      </c>
      <c r="I22" s="201" t="s">
        <v>16</v>
      </c>
      <c r="J22" s="24">
        <f ca="1">IF(_SF_CORE!$A$2="BLOCK",NA(),SUMIFS($F$14:$F$2010,$B$14:$B$2010,"&gt;="&amp;DATE($K$18,11,1),$B$14:$B$2010,"&lt;"&amp;DATE($K$18,12,1)))</f>
        <v>0</v>
      </c>
      <c r="L22" s="25"/>
      <c r="M22" s="17">
        <v>1995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37" ht="16" x14ac:dyDescent="0.2">
      <c r="B23" s="50"/>
      <c r="C23" s="51"/>
      <c r="D23" s="52"/>
      <c r="E23" s="52"/>
      <c r="F23" s="47" t="str">
        <f ca="1">IF(_SF_CORE!$A$2="BLOCK",NA(),IF(OR(D23="",E23=""),"",E23-D23))</f>
        <v/>
      </c>
      <c r="G23" s="20" t="s">
        <v>17</v>
      </c>
      <c r="H23" s="203">
        <f ca="1">IF(_SF_CORE!$A$2="BLOCK",NA(),SUMIFS($F$14:$F$2010,$B$14:$B$2010,"&gt;="&amp;DATE($K$18,6,1),$B$14:$B$2010,"&lt;"&amp;DATE($K$18,7,1)))</f>
        <v>0</v>
      </c>
      <c r="I23" s="201" t="s">
        <v>18</v>
      </c>
      <c r="J23" s="24">
        <f ca="1">IF(_SF_CORE!$A$2="BLOCK",NA(),SUMIFS($F$14:$F$2010,$B$14:$B$2010,"&gt;="&amp;DATE($K$18,12,1),$B$14:$B$2010,"&lt;"&amp;DATE($K$18+1,1,1)))</f>
        <v>0</v>
      </c>
      <c r="L23" s="25"/>
      <c r="M23" s="17">
        <v>1996</v>
      </c>
      <c r="N23" s="17"/>
      <c r="O23" s="17"/>
      <c r="P23" s="17"/>
      <c r="Q23" s="204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1:37" ht="16" x14ac:dyDescent="0.2">
      <c r="B24" s="50"/>
      <c r="C24" s="51"/>
      <c r="D24" s="52"/>
      <c r="E24" s="52"/>
      <c r="F24" s="47" t="str">
        <f ca="1">IF(_SF_CORE!$A$2="BLOCK",NA(),IF(OR(D24="",E24=""),"",E24-D24))</f>
        <v/>
      </c>
      <c r="G24" s="205" t="s">
        <v>19</v>
      </c>
      <c r="H24" s="205"/>
      <c r="I24" s="206">
        <f ca="1">IF(_SF_CORE!$A$2="BLOCK",NA(),SUM(H18:H23,J18:J23))</f>
        <v>5.2083333333333301E-2</v>
      </c>
      <c r="J24" s="206"/>
      <c r="L24" s="25"/>
      <c r="M24" s="17">
        <v>1997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ht="16" x14ac:dyDescent="0.2">
      <c r="B25" s="50"/>
      <c r="C25" s="51"/>
      <c r="D25" s="52"/>
      <c r="E25" s="52"/>
      <c r="F25" s="47" t="str">
        <f ca="1">IF(_SF_CORE!$A$2="BLOCK",NA(),IF(OR(D25="",E25=""),"",E25-D25))</f>
        <v/>
      </c>
      <c r="L25" s="25"/>
      <c r="M25" s="17">
        <v>1998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16" x14ac:dyDescent="0.2">
      <c r="B26" s="50"/>
      <c r="C26" s="51"/>
      <c r="D26" s="52"/>
      <c r="E26" s="52"/>
      <c r="F26" s="47" t="str">
        <f ca="1">IF(_SF_CORE!$A$2="BLOCK",NA(),IF(OR(D26="",E26=""),"",E26-D26))</f>
        <v/>
      </c>
      <c r="M26" s="17">
        <v>1999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16" x14ac:dyDescent="0.2">
      <c r="B27" s="50"/>
      <c r="C27" s="51"/>
      <c r="D27" s="52"/>
      <c r="E27" s="52"/>
      <c r="F27" s="47" t="str">
        <f ca="1">IF(_SF_CORE!$A$2="BLOCK",NA(),IF(OR(D27="",E27=""),"",E27-D27))</f>
        <v/>
      </c>
      <c r="M27" s="17">
        <v>2000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ht="16" x14ac:dyDescent="0.2">
      <c r="B28" s="50"/>
      <c r="C28" s="51"/>
      <c r="D28" s="52"/>
      <c r="E28" s="52"/>
      <c r="F28" s="47" t="str">
        <f ca="1">IF(_SF_CORE!$A$2="BLOCK",NA(),IF(OR(D28="",E28=""),"",E28-D28))</f>
        <v/>
      </c>
      <c r="M28" s="17">
        <v>2001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16" x14ac:dyDescent="0.2">
      <c r="B29" s="50"/>
      <c r="C29" s="51"/>
      <c r="D29" s="52"/>
      <c r="E29" s="52"/>
      <c r="F29" s="47" t="str">
        <f ca="1">IF(_SF_CORE!$A$2="BLOCK",NA(),IF(OR(D29="",E29=""),"",E29-D29))</f>
        <v/>
      </c>
      <c r="M29" s="17">
        <v>2002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</row>
    <row r="30" spans="1:37" ht="16" x14ac:dyDescent="0.2">
      <c r="B30" s="50"/>
      <c r="C30" s="51"/>
      <c r="D30" s="52"/>
      <c r="E30" s="52"/>
      <c r="F30" s="47" t="str">
        <f ca="1">IF(_SF_CORE!$A$2="BLOCK",NA(),IF(OR(D30="",E30=""),"",E30-D30))</f>
        <v/>
      </c>
      <c r="M30" s="17">
        <v>2003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</row>
    <row r="31" spans="1:37" ht="42.75" customHeight="1" x14ac:dyDescent="0.2">
      <c r="B31" s="207" t="str">
        <f ca="1">IF(_SF_CORE!$A$2="BLOCK","🚫 Fichier bloqué : ouvrez SafyFly dans Microsoft Excel","Version de démonstration sécurisée – Microsoft Excel uniquement")</f>
        <v>Version de démonstration sécurisée – Microsoft Excel uniquement</v>
      </c>
      <c r="C31" s="207"/>
      <c r="D31" s="207"/>
      <c r="E31" s="207"/>
      <c r="F31" s="207"/>
      <c r="G31" s="207"/>
      <c r="H31" s="207"/>
      <c r="I31" s="207"/>
      <c r="J31" s="20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37" ht="16" x14ac:dyDescent="0.2">
      <c r="B32" s="50"/>
      <c r="C32" s="51"/>
      <c r="D32" s="52"/>
      <c r="E32" s="52"/>
      <c r="F32" s="47" t="str">
        <f ca="1">IF(_SF_CORE!$A$2="BLOCK",NA(),IF(OR(D32="",E32=""),"",E32-D32))</f>
        <v/>
      </c>
      <c r="G32" s="208"/>
      <c r="H32" s="209"/>
      <c r="I32" s="209"/>
      <c r="J32" s="209"/>
      <c r="M32" s="17">
        <v>2005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2:37" ht="16" x14ac:dyDescent="0.2">
      <c r="B33" s="50"/>
      <c r="C33" s="51"/>
      <c r="D33" s="52"/>
      <c r="E33" s="52"/>
      <c r="F33" s="47" t="str">
        <f ca="1">IF(_SF_CORE!$A$2="BLOCK",NA(),IF(OR(D33="",E33=""),"",E33-D33))</f>
        <v/>
      </c>
      <c r="M33" s="17">
        <v>2006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</row>
    <row r="34" spans="2:37" ht="16" x14ac:dyDescent="0.2">
      <c r="B34" s="50"/>
      <c r="C34" s="51"/>
      <c r="D34" s="52"/>
      <c r="E34" s="52"/>
      <c r="F34" s="47" t="str">
        <f ca="1">IF(_SF_CORE!$A$2="BLOCK",NA(),IF(OR(D34="",E34=""),"",E34-D34))</f>
        <v/>
      </c>
      <c r="M34" s="17">
        <v>2007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2:37" ht="16" x14ac:dyDescent="0.2">
      <c r="B35" s="50"/>
      <c r="C35" s="51"/>
      <c r="D35" s="52"/>
      <c r="E35" s="52"/>
      <c r="F35" s="47" t="str">
        <f ca="1">IF(_SF_CORE!$A$2="BLOCK",NA(),IF(OR(D35="",E35=""),"",E35-D35))</f>
        <v/>
      </c>
      <c r="M35" s="17">
        <v>2008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2:37" ht="16" x14ac:dyDescent="0.2">
      <c r="B36" s="50"/>
      <c r="C36" s="51"/>
      <c r="D36" s="52"/>
      <c r="E36" s="52"/>
      <c r="F36" s="47" t="str">
        <f ca="1">IF(_SF_CORE!$A$2="BLOCK",NA(),IF(OR(D36="",E36=""),"",E36-D36))</f>
        <v/>
      </c>
      <c r="M36" s="17">
        <v>2009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2:37" ht="16" x14ac:dyDescent="0.2">
      <c r="B37" s="50"/>
      <c r="C37" s="51"/>
      <c r="D37" s="52"/>
      <c r="E37" s="52"/>
      <c r="F37" s="47" t="str">
        <f ca="1">IF(_SF_CORE!$A$2="BLOCK",NA(),IF(OR(D37="",E37=""),"",E37-D37))</f>
        <v/>
      </c>
      <c r="M37" s="17">
        <v>2010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</row>
    <row r="38" spans="2:37" ht="16" x14ac:dyDescent="0.2">
      <c r="B38" s="50"/>
      <c r="C38" s="51"/>
      <c r="D38" s="52"/>
      <c r="E38" s="52"/>
      <c r="F38" s="47" t="str">
        <f ca="1">IF(_SF_CORE!$A$2="BLOCK",NA(),IF(OR(D38="",E38=""),"",E38-D38))</f>
        <v/>
      </c>
      <c r="K38" s="208"/>
      <c r="M38" s="17">
        <v>2011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2:37" ht="16" x14ac:dyDescent="0.2">
      <c r="B39" s="50"/>
      <c r="C39" s="51"/>
      <c r="D39" s="52"/>
      <c r="E39" s="52"/>
      <c r="F39" s="47" t="str">
        <f ca="1">IF(_SF_CORE!$A$2="BLOCK",NA(),IF(OR(D39="",E39=""),"",E39-D39))</f>
        <v/>
      </c>
      <c r="K39" s="208"/>
      <c r="M39" s="17">
        <v>2012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2:37" ht="16" x14ac:dyDescent="0.2">
      <c r="B40" s="50"/>
      <c r="C40" s="51"/>
      <c r="D40" s="52"/>
      <c r="E40" s="52"/>
      <c r="F40" s="47" t="str">
        <f ca="1">IF(_SF_CORE!$A$2="BLOCK",NA(),IF(OR(D40="",E40=""),"",E40-D40))</f>
        <v/>
      </c>
      <c r="M40" s="17">
        <v>2013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</row>
    <row r="41" spans="2:37" ht="16" x14ac:dyDescent="0.2">
      <c r="B41" s="50"/>
      <c r="C41" s="51"/>
      <c r="D41" s="52"/>
      <c r="E41" s="52"/>
      <c r="F41" s="47" t="str">
        <f ca="1">IF(_SF_CORE!$A$2="BLOCK",NA(),IF(OR(D41="",E41=""),"",E41-D41))</f>
        <v/>
      </c>
      <c r="M41" s="17">
        <v>2014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2:37" ht="15" customHeight="1" x14ac:dyDescent="0.2">
      <c r="B42" s="50"/>
      <c r="C42" s="51"/>
      <c r="D42" s="52"/>
      <c r="E42" s="52"/>
      <c r="F42" s="47" t="str">
        <f ca="1">IF(_SF_CORE!$A$2="BLOCK",NA(),IF(OR(D42="",E42=""),"",E42-D42))</f>
        <v/>
      </c>
      <c r="M42" s="17">
        <v>2015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</row>
    <row r="43" spans="2:37" ht="16" x14ac:dyDescent="0.2">
      <c r="B43" s="50"/>
      <c r="C43" s="51"/>
      <c r="D43" s="52"/>
      <c r="E43" s="52"/>
      <c r="F43" s="47" t="str">
        <f ca="1">IF(_SF_CORE!$A$2="BLOCK",NA(),IF(OR(D43="",E43=""),"",E43-D43))</f>
        <v/>
      </c>
      <c r="M43" s="17">
        <v>2016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</row>
    <row r="44" spans="2:37" ht="16" x14ac:dyDescent="0.2">
      <c r="B44" s="50"/>
      <c r="C44" s="51"/>
      <c r="D44" s="52"/>
      <c r="E44" s="52"/>
      <c r="F44" s="47" t="str">
        <f ca="1">IF(_SF_CORE!$A$2="BLOCK",NA(),IF(OR(D44="",E44=""),"",E44-D44))</f>
        <v/>
      </c>
      <c r="M44" s="17">
        <v>2017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</row>
    <row r="45" spans="2:37" ht="16" x14ac:dyDescent="0.2">
      <c r="B45" s="50"/>
      <c r="C45" s="51"/>
      <c r="D45" s="52"/>
      <c r="E45" s="52"/>
      <c r="F45" s="47" t="str">
        <f ca="1">IF(_SF_CORE!$A$2="BLOCK",NA(),IF(OR(D45="",E45=""),"",E45-D45))</f>
        <v/>
      </c>
      <c r="G45" s="210"/>
      <c r="H45" s="211"/>
      <c r="I45" s="211"/>
      <c r="J45" s="211"/>
      <c r="M45" s="17">
        <v>2018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</row>
    <row r="46" spans="2:37" ht="16" x14ac:dyDescent="0.2">
      <c r="B46" s="50"/>
      <c r="C46" s="51"/>
      <c r="D46" s="52"/>
      <c r="E46" s="52"/>
      <c r="F46" s="47" t="str">
        <f ca="1">IF(_SF_CORE!$A$2="BLOCK",NA(),IF(OR(D46="",E46=""),"",E46-D46))</f>
        <v/>
      </c>
      <c r="M46" s="17">
        <v>2019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</row>
    <row r="47" spans="2:37" ht="16" x14ac:dyDescent="0.2">
      <c r="B47" s="50"/>
      <c r="C47" s="51"/>
      <c r="D47" s="52"/>
      <c r="E47" s="52"/>
      <c r="F47" s="47" t="str">
        <f ca="1">IF(_SF_CORE!$A$2="BLOCK",NA(),IF(OR(D47="",E47=""),"",E47-D47))</f>
        <v/>
      </c>
      <c r="M47" s="17">
        <v>2020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</row>
    <row r="48" spans="2:37" ht="16" x14ac:dyDescent="0.2">
      <c r="B48" s="50"/>
      <c r="C48" s="51"/>
      <c r="D48" s="52"/>
      <c r="E48" s="52"/>
      <c r="F48" s="47" t="str">
        <f ca="1">IF(_SF_CORE!$A$2="BLOCK",NA(),IF(OR(D48="",E48=""),"",E48-D48))</f>
        <v/>
      </c>
      <c r="M48" s="17">
        <v>2021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</row>
    <row r="49" spans="2:37" ht="16" x14ac:dyDescent="0.2">
      <c r="B49" s="50"/>
      <c r="C49" s="51"/>
      <c r="D49" s="52"/>
      <c r="E49" s="52"/>
      <c r="F49" s="47" t="str">
        <f ca="1">IF(_SF_CORE!$A$2="BLOCK",NA(),IF(OR(D49="",E49=""),"",E49-D49))</f>
        <v/>
      </c>
      <c r="M49" s="17">
        <v>2022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</row>
    <row r="50" spans="2:37" ht="16" x14ac:dyDescent="0.2">
      <c r="B50" s="50"/>
      <c r="C50" s="51"/>
      <c r="D50" s="52"/>
      <c r="E50" s="52"/>
      <c r="F50" s="47" t="str">
        <f ca="1">IF(_SF_CORE!$A$2="BLOCK",NA(),IF(OR(D50="",E50=""),"",E50-D50))</f>
        <v/>
      </c>
      <c r="M50" s="17">
        <v>2023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2:37" ht="16" x14ac:dyDescent="0.2">
      <c r="B51" s="50"/>
      <c r="C51" s="51"/>
      <c r="D51" s="52"/>
      <c r="E51" s="52"/>
      <c r="F51" s="47" t="str">
        <f ca="1">IF(_SF_CORE!$A$2="BLOCK",NA(),IF(OR(D51="",E51=""),"",E51-D51))</f>
        <v/>
      </c>
      <c r="M51" s="17">
        <v>2024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</row>
    <row r="52" spans="2:37" ht="16" x14ac:dyDescent="0.2">
      <c r="B52" s="50"/>
      <c r="C52" s="51"/>
      <c r="D52" s="52"/>
      <c r="E52" s="52"/>
      <c r="F52" s="47" t="str">
        <f ca="1">IF(_SF_CORE!$A$2="BLOCK",NA(),IF(OR(D52="",E52=""),"",E52-D52))</f>
        <v/>
      </c>
      <c r="M52" s="17">
        <v>2025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2:37" ht="16" x14ac:dyDescent="0.2">
      <c r="B53" s="50"/>
      <c r="C53" s="51"/>
      <c r="D53" s="52"/>
      <c r="E53" s="52"/>
      <c r="F53" s="47" t="str">
        <f ca="1">IF(_SF_CORE!$A$2="BLOCK",NA(),IF(OR(D53="",E53=""),"",E53-D53))</f>
        <v/>
      </c>
      <c r="M53" s="17">
        <v>2026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</row>
    <row r="54" spans="2:37" ht="16" x14ac:dyDescent="0.2">
      <c r="B54" s="50"/>
      <c r="C54" s="51"/>
      <c r="D54" s="52"/>
      <c r="E54" s="52"/>
      <c r="F54" s="47" t="str">
        <f ca="1">IF(_SF_CORE!$A$2="BLOCK",NA(),IF(OR(D54="",E54=""),"",E54-D54))</f>
        <v/>
      </c>
      <c r="M54" s="17">
        <v>2027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</row>
    <row r="55" spans="2:37" ht="16" x14ac:dyDescent="0.2">
      <c r="B55" s="50"/>
      <c r="C55" s="51"/>
      <c r="D55" s="52"/>
      <c r="E55" s="52"/>
      <c r="F55" s="47" t="str">
        <f ca="1">IF(_SF_CORE!$A$2="BLOCK",NA(),IF(OR(D55="",E55=""),"",E55-D55))</f>
        <v/>
      </c>
      <c r="M55" s="17">
        <v>2028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</row>
    <row r="56" spans="2:37" ht="16" x14ac:dyDescent="0.2">
      <c r="B56" s="50"/>
      <c r="C56" s="51"/>
      <c r="D56" s="52"/>
      <c r="E56" s="52"/>
      <c r="F56" s="47" t="str">
        <f ca="1">IF(_SF_CORE!$A$2="BLOCK",NA(),IF(OR(D56="",E56=""),"",E56-D56))</f>
        <v/>
      </c>
      <c r="M56" s="17">
        <v>2029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</row>
    <row r="57" spans="2:37" ht="16" x14ac:dyDescent="0.2">
      <c r="B57" s="50"/>
      <c r="C57" s="51"/>
      <c r="D57" s="52"/>
      <c r="E57" s="52"/>
      <c r="F57" s="47" t="str">
        <f ca="1">IF(_SF_CORE!$A$2="BLOCK",NA(),IF(OR(D57="",E57=""),"",E57-D57))</f>
        <v/>
      </c>
      <c r="M57" s="17">
        <v>2030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</row>
    <row r="58" spans="2:37" ht="16" x14ac:dyDescent="0.2">
      <c r="B58" s="50"/>
      <c r="C58" s="51"/>
      <c r="D58" s="52"/>
      <c r="E58" s="52"/>
      <c r="F58" s="47" t="str">
        <f ca="1">IF(_SF_CORE!$A$2="BLOCK",NA(),IF(OR(D58="",E58=""),"",E58-D58))</f>
        <v/>
      </c>
      <c r="M58" s="17">
        <v>2031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</row>
    <row r="59" spans="2:37" ht="16" x14ac:dyDescent="0.2">
      <c r="B59" s="50"/>
      <c r="C59" s="51"/>
      <c r="D59" s="52"/>
      <c r="E59" s="52"/>
      <c r="F59" s="47" t="str">
        <f ca="1">IF(_SF_CORE!$A$2="BLOCK",NA(),IF(OR(D59="",E59=""),"",E59-D59))</f>
        <v/>
      </c>
      <c r="M59" s="17">
        <v>2032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</row>
    <row r="60" spans="2:37" ht="16" x14ac:dyDescent="0.2">
      <c r="B60" s="50"/>
      <c r="C60" s="51"/>
      <c r="D60" s="52"/>
      <c r="E60" s="52"/>
      <c r="F60" s="47" t="str">
        <f ca="1">IF(_SF_CORE!$A$2="BLOCK",NA(),IF(OR(D60="",E60=""),"",E60-D60))</f>
        <v/>
      </c>
      <c r="M60" s="17">
        <v>2033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</row>
    <row r="61" spans="2:37" ht="16" x14ac:dyDescent="0.2">
      <c r="B61" s="50"/>
      <c r="C61" s="51"/>
      <c r="D61" s="52"/>
      <c r="E61" s="52"/>
      <c r="F61" s="47" t="str">
        <f ca="1">IF(_SF_CORE!$A$2="BLOCK",NA(),IF(OR(D61="",E61=""),"",E61-D61))</f>
        <v/>
      </c>
      <c r="M61" s="17">
        <v>2034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</row>
    <row r="62" spans="2:37" ht="16" x14ac:dyDescent="0.2">
      <c r="B62" s="50"/>
      <c r="C62" s="51"/>
      <c r="D62" s="52"/>
      <c r="E62" s="52"/>
      <c r="F62" s="47" t="str">
        <f ca="1">IF(_SF_CORE!$A$2="BLOCK",NA(),IF(OR(D62="",E62=""),"",E62-D62))</f>
        <v/>
      </c>
      <c r="M62" s="17">
        <v>2035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2:37" ht="16" x14ac:dyDescent="0.2">
      <c r="B63" s="50"/>
      <c r="C63" s="51"/>
      <c r="D63" s="52"/>
      <c r="E63" s="52"/>
      <c r="F63" s="47" t="str">
        <f ca="1">IF(_SF_CORE!$A$2="BLOCK",NA(),IF(OR(D63="",E63=""),"",E63-D63))</f>
        <v/>
      </c>
      <c r="M63" s="17">
        <v>2036</v>
      </c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2:37" ht="16" x14ac:dyDescent="0.2">
      <c r="B64" s="50"/>
      <c r="C64" s="51"/>
      <c r="D64" s="52"/>
      <c r="E64" s="52"/>
      <c r="F64" s="47" t="str">
        <f ca="1">IF(_SF_CORE!$A$2="BLOCK",NA(),IF(OR(D64="",E64=""),"",E64-D64))</f>
        <v/>
      </c>
      <c r="M64" s="17">
        <v>2037</v>
      </c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</row>
    <row r="65" spans="2:37" ht="16" x14ac:dyDescent="0.2">
      <c r="B65" s="50"/>
      <c r="C65" s="51"/>
      <c r="D65" s="52"/>
      <c r="E65" s="52"/>
      <c r="F65" s="47" t="str">
        <f ca="1">IF(_SF_CORE!$A$2="BLOCK",NA(),IF(OR(D65="",E65=""),"",E65-D65))</f>
        <v/>
      </c>
      <c r="M65" s="17">
        <v>2038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</row>
    <row r="66" spans="2:37" ht="16" x14ac:dyDescent="0.2">
      <c r="B66" s="50"/>
      <c r="C66" s="51"/>
      <c r="D66" s="52"/>
      <c r="E66" s="52"/>
      <c r="F66" s="47" t="str">
        <f ca="1">IF(_SF_CORE!$A$2="BLOCK",NA(),IF(OR(D66="",E66=""),"",E66-D66))</f>
        <v/>
      </c>
      <c r="M66" s="17">
        <v>2039</v>
      </c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</row>
    <row r="67" spans="2:37" ht="16" x14ac:dyDescent="0.2">
      <c r="B67" s="50"/>
      <c r="C67" s="51"/>
      <c r="D67" s="52"/>
      <c r="E67" s="52"/>
      <c r="F67" s="47" t="str">
        <f ca="1">IF(_SF_CORE!$A$2="BLOCK",NA(),IF(OR(D67="",E67=""),"",E67-D67))</f>
        <v/>
      </c>
      <c r="M67" s="17">
        <v>2040</v>
      </c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</row>
    <row r="68" spans="2:37" ht="16" x14ac:dyDescent="0.2">
      <c r="B68" s="50"/>
      <c r="C68" s="51"/>
      <c r="D68" s="52"/>
      <c r="E68" s="52"/>
      <c r="F68" s="47" t="str">
        <f ca="1">IF(_SF_CORE!$A$2="BLOCK",NA(),IF(OR(D68="",E68=""),"",E68-D68))</f>
        <v/>
      </c>
      <c r="M68" s="17">
        <v>2041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</row>
    <row r="69" spans="2:37" ht="16" x14ac:dyDescent="0.2">
      <c r="B69" s="50"/>
      <c r="C69" s="51"/>
      <c r="D69" s="52"/>
      <c r="E69" s="52"/>
      <c r="F69" s="47" t="str">
        <f ca="1">IF(_SF_CORE!$A$2="BLOCK",NA(),IF(OR(D69="",E69=""),"",E69-D69))</f>
        <v/>
      </c>
      <c r="M69" s="17">
        <v>2042</v>
      </c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</row>
    <row r="70" spans="2:37" ht="16" x14ac:dyDescent="0.2">
      <c r="B70" s="50"/>
      <c r="C70" s="51"/>
      <c r="D70" s="52"/>
      <c r="E70" s="52"/>
      <c r="F70" s="47" t="str">
        <f ca="1">IF(_SF_CORE!$A$2="BLOCK",NA(),IF(OR(D70="",E70=""),"",E70-D70))</f>
        <v/>
      </c>
      <c r="M70" s="17">
        <v>2043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</row>
    <row r="71" spans="2:37" ht="16" x14ac:dyDescent="0.2">
      <c r="B71" s="50"/>
      <c r="C71" s="51"/>
      <c r="D71" s="52"/>
      <c r="E71" s="52"/>
      <c r="F71" s="47" t="str">
        <f ca="1">IF(_SF_CORE!$A$2="BLOCK",NA(),IF(OR(D71="",E71=""),"",E71-D71))</f>
        <v/>
      </c>
      <c r="M71" s="17">
        <v>2044</v>
      </c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</row>
    <row r="72" spans="2:37" ht="16" x14ac:dyDescent="0.2">
      <c r="B72" s="50"/>
      <c r="C72" s="51"/>
      <c r="D72" s="52"/>
      <c r="E72" s="52"/>
      <c r="F72" s="47" t="str">
        <f ca="1">IF(_SF_CORE!$A$2="BLOCK",NA(),IF(OR(D72="",E72=""),"",E72-D72))</f>
        <v/>
      </c>
      <c r="M72" s="17">
        <v>2045</v>
      </c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</row>
    <row r="73" spans="2:37" ht="16" x14ac:dyDescent="0.2">
      <c r="B73" s="50"/>
      <c r="C73" s="51"/>
      <c r="D73" s="52"/>
      <c r="E73" s="52"/>
      <c r="F73" s="47" t="str">
        <f ca="1">IF(_SF_CORE!$A$2="BLOCK",NA(),IF(OR(D73="",E73=""),"",E73-D73))</f>
        <v/>
      </c>
      <c r="M73" s="17">
        <v>2046</v>
      </c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</row>
    <row r="74" spans="2:37" ht="16" x14ac:dyDescent="0.2">
      <c r="B74" s="50"/>
      <c r="C74" s="51"/>
      <c r="D74" s="52"/>
      <c r="E74" s="52"/>
      <c r="F74" s="47" t="str">
        <f ca="1">IF(_SF_CORE!$A$2="BLOCK",NA(),IF(OR(D74="",E74=""),"",E74-D74))</f>
        <v/>
      </c>
      <c r="M74" s="20">
        <v>2047</v>
      </c>
    </row>
    <row r="75" spans="2:37" ht="16" x14ac:dyDescent="0.2">
      <c r="B75" s="50"/>
      <c r="C75" s="51"/>
      <c r="D75" s="52"/>
      <c r="E75" s="52"/>
      <c r="F75" s="47" t="str">
        <f ca="1">IF(_SF_CORE!$A$2="BLOCK",NA(),IF(OR(D75="",E75=""),"",E75-D75))</f>
        <v/>
      </c>
      <c r="M75" s="20">
        <v>2048</v>
      </c>
    </row>
    <row r="76" spans="2:37" ht="16" x14ac:dyDescent="0.2">
      <c r="B76" s="50"/>
      <c r="C76" s="51"/>
      <c r="D76" s="52"/>
      <c r="E76" s="52"/>
      <c r="F76" s="47" t="str">
        <f ca="1">IF(_SF_CORE!$A$2="BLOCK",NA(),IF(OR(D76="",E76=""),"",E76-D76))</f>
        <v/>
      </c>
      <c r="M76" s="20">
        <v>2049</v>
      </c>
    </row>
    <row r="77" spans="2:37" ht="16" x14ac:dyDescent="0.2">
      <c r="B77" s="50"/>
      <c r="C77" s="51"/>
      <c r="D77" s="52"/>
      <c r="E77" s="52"/>
      <c r="F77" s="47" t="str">
        <f ca="1">IF(_SF_CORE!$A$2="BLOCK",NA(),IF(OR(D77="",E77=""),"",E77-D77))</f>
        <v/>
      </c>
      <c r="M77" s="20">
        <v>2050</v>
      </c>
    </row>
    <row r="78" spans="2:37" ht="16" x14ac:dyDescent="0.2">
      <c r="B78" s="50"/>
      <c r="C78" s="51"/>
      <c r="D78" s="52"/>
      <c r="E78" s="52"/>
      <c r="F78" s="47" t="str">
        <f ca="1">IF(_SF_CORE!$A$2="BLOCK",NA(),IF(OR(D78="",E78=""),"",E78-D78))</f>
        <v/>
      </c>
    </row>
    <row r="79" spans="2:37" ht="16" x14ac:dyDescent="0.2">
      <c r="B79" s="50"/>
      <c r="C79" s="51"/>
      <c r="D79" s="52"/>
      <c r="E79" s="52"/>
      <c r="F79" s="47" t="str">
        <f ca="1">IF(_SF_CORE!$A$2="BLOCK",NA(),IF(OR(D79="",E79=""),"",E79-D79))</f>
        <v/>
      </c>
    </row>
    <row r="80" spans="2:37" ht="16" x14ac:dyDescent="0.2">
      <c r="B80" s="50"/>
      <c r="C80" s="51"/>
      <c r="D80" s="52"/>
      <c r="E80" s="52"/>
      <c r="F80" s="47" t="str">
        <f ca="1">IF(_SF_CORE!$A$2="BLOCK",NA(),IF(OR(D80="",E80=""),"",E80-D80))</f>
        <v/>
      </c>
    </row>
    <row r="81" spans="2:6" ht="16" x14ac:dyDescent="0.2">
      <c r="B81" s="50"/>
      <c r="C81" s="51"/>
      <c r="D81" s="52"/>
      <c r="E81" s="52"/>
      <c r="F81" s="47" t="str">
        <f ca="1">IF(_SF_CORE!$A$2="BLOCK",NA(),IF(OR(D81="",E81=""),"",E81-D81))</f>
        <v/>
      </c>
    </row>
    <row r="82" spans="2:6" ht="16" x14ac:dyDescent="0.2">
      <c r="B82" s="50"/>
      <c r="C82" s="51"/>
      <c r="D82" s="52"/>
      <c r="E82" s="52"/>
      <c r="F82" s="47" t="str">
        <f ca="1">IF(_SF_CORE!$A$2="BLOCK",NA(),IF(OR(D82="",E82=""),"",E82-D82))</f>
        <v/>
      </c>
    </row>
    <row r="83" spans="2:6" ht="16" x14ac:dyDescent="0.2">
      <c r="B83" s="50"/>
      <c r="C83" s="51"/>
      <c r="D83" s="52"/>
      <c r="E83" s="52"/>
      <c r="F83" s="47" t="str">
        <f ca="1">IF(_SF_CORE!$A$2="BLOCK",NA(),IF(OR(D83="",E83=""),"",E83-D83))</f>
        <v/>
      </c>
    </row>
    <row r="84" spans="2:6" ht="16" x14ac:dyDescent="0.2">
      <c r="B84" s="50"/>
      <c r="C84" s="51"/>
      <c r="D84" s="52"/>
      <c r="E84" s="52"/>
      <c r="F84" s="47" t="str">
        <f ca="1">IF(_SF_CORE!$A$2="BLOCK",NA(),IF(OR(D84="",E84=""),"",E84-D84))</f>
        <v/>
      </c>
    </row>
    <row r="85" spans="2:6" ht="16" x14ac:dyDescent="0.2">
      <c r="B85" s="50"/>
      <c r="C85" s="51"/>
      <c r="D85" s="52"/>
      <c r="E85" s="52"/>
      <c r="F85" s="47" t="str">
        <f ca="1">IF(_SF_CORE!$A$2="BLOCK",NA(),IF(OR(D85="",E85=""),"",E85-D85))</f>
        <v/>
      </c>
    </row>
    <row r="86" spans="2:6" ht="16" x14ac:dyDescent="0.2">
      <c r="B86" s="50"/>
      <c r="C86" s="51"/>
      <c r="D86" s="52"/>
      <c r="E86" s="52"/>
      <c r="F86" s="47" t="str">
        <f ca="1">IF(_SF_CORE!$A$2="BLOCK",NA(),IF(OR(D86="",E86=""),"",E86-D86))</f>
        <v/>
      </c>
    </row>
    <row r="87" spans="2:6" ht="16" x14ac:dyDescent="0.2">
      <c r="B87" s="50"/>
      <c r="C87" s="51"/>
      <c r="D87" s="52"/>
      <c r="E87" s="52"/>
      <c r="F87" s="47" t="str">
        <f ca="1">IF(_SF_CORE!$A$2="BLOCK",NA(),IF(OR(D87="",E87=""),"",E87-D87))</f>
        <v/>
      </c>
    </row>
    <row r="88" spans="2:6" ht="16" x14ac:dyDescent="0.2">
      <c r="B88" s="50"/>
      <c r="C88" s="51"/>
      <c r="D88" s="52"/>
      <c r="E88" s="52"/>
      <c r="F88" s="47" t="str">
        <f ca="1">IF(_SF_CORE!$A$2="BLOCK",NA(),IF(OR(D88="",E88=""),"",E88-D88))</f>
        <v/>
      </c>
    </row>
    <row r="89" spans="2:6" ht="16" x14ac:dyDescent="0.2">
      <c r="B89" s="50"/>
      <c r="C89" s="51"/>
      <c r="D89" s="52"/>
      <c r="E89" s="52"/>
      <c r="F89" s="47" t="str">
        <f ca="1">IF(_SF_CORE!$A$2="BLOCK",NA(),IF(OR(D89="",E89=""),"",E89-D89))</f>
        <v/>
      </c>
    </row>
    <row r="90" spans="2:6" ht="16" x14ac:dyDescent="0.2">
      <c r="B90" s="50"/>
      <c r="C90" s="51"/>
      <c r="D90" s="52"/>
      <c r="E90" s="52"/>
      <c r="F90" s="47" t="str">
        <f ca="1">IF(_SF_CORE!$A$2="BLOCK",NA(),IF(OR(D90="",E90=""),"",E90-D90))</f>
        <v/>
      </c>
    </row>
    <row r="91" spans="2:6" ht="16" x14ac:dyDescent="0.2">
      <c r="B91" s="50"/>
      <c r="C91" s="51"/>
      <c r="D91" s="52"/>
      <c r="E91" s="52"/>
      <c r="F91" s="47" t="str">
        <f ca="1">IF(_SF_CORE!$A$2="BLOCK",NA(),IF(OR(D91="",E91=""),"",E91-D91))</f>
        <v/>
      </c>
    </row>
    <row r="92" spans="2:6" ht="16" x14ac:dyDescent="0.2">
      <c r="B92" s="50"/>
      <c r="C92" s="51"/>
      <c r="D92" s="52"/>
      <c r="E92" s="52"/>
      <c r="F92" s="47" t="str">
        <f ca="1">IF(_SF_CORE!$A$2="BLOCK",NA(),IF(OR(D92="",E92=""),"",E92-D92))</f>
        <v/>
      </c>
    </row>
    <row r="93" spans="2:6" ht="16" x14ac:dyDescent="0.2">
      <c r="B93" s="50"/>
      <c r="C93" s="51"/>
      <c r="D93" s="52"/>
      <c r="E93" s="52"/>
      <c r="F93" s="47" t="str">
        <f ca="1">IF(_SF_CORE!$A$2="BLOCK",NA(),IF(OR(D93="",E93=""),"",E93-D93))</f>
        <v/>
      </c>
    </row>
    <row r="94" spans="2:6" ht="16" x14ac:dyDescent="0.2">
      <c r="B94" s="50"/>
      <c r="C94" s="51"/>
      <c r="D94" s="52"/>
      <c r="E94" s="52"/>
      <c r="F94" s="47" t="str">
        <f ca="1">IF(_SF_CORE!$A$2="BLOCK",NA(),IF(OR(D94="",E94=""),"",E94-D94))</f>
        <v/>
      </c>
    </row>
    <row r="95" spans="2:6" ht="16" x14ac:dyDescent="0.2">
      <c r="B95" s="50"/>
      <c r="C95" s="51"/>
      <c r="D95" s="52"/>
      <c r="E95" s="52"/>
      <c r="F95" s="47" t="str">
        <f ca="1">IF(_SF_CORE!$A$2="BLOCK",NA(),IF(OR(D95="",E95=""),"",E95-D95))</f>
        <v/>
      </c>
    </row>
    <row r="96" spans="2:6" ht="16" x14ac:dyDescent="0.2">
      <c r="B96" s="50"/>
      <c r="C96" s="51"/>
      <c r="D96" s="52"/>
      <c r="E96" s="52"/>
      <c r="F96" s="47" t="str">
        <f ca="1">IF(_SF_CORE!$A$2="BLOCK",NA(),IF(OR(D96="",E96=""),"",E96-D96))</f>
        <v/>
      </c>
    </row>
    <row r="97" spans="2:6" ht="16" x14ac:dyDescent="0.2">
      <c r="B97" s="50"/>
      <c r="C97" s="51"/>
      <c r="D97" s="52"/>
      <c r="E97" s="52"/>
      <c r="F97" s="47" t="str">
        <f ca="1">IF(_SF_CORE!$A$2="BLOCK",NA(),IF(OR(D97="",E97=""),"",E97-D97))</f>
        <v/>
      </c>
    </row>
    <row r="98" spans="2:6" ht="16" x14ac:dyDescent="0.2">
      <c r="B98" s="50"/>
      <c r="C98" s="51"/>
      <c r="D98" s="52"/>
      <c r="E98" s="52"/>
      <c r="F98" s="47" t="str">
        <f ca="1">IF(_SF_CORE!$A$2="BLOCK",NA(),IF(OR(D98="",E98=""),"",E98-D98))</f>
        <v/>
      </c>
    </row>
    <row r="99" spans="2:6" ht="16" x14ac:dyDescent="0.2">
      <c r="B99" s="50"/>
      <c r="C99" s="51"/>
      <c r="D99" s="52"/>
      <c r="E99" s="52"/>
      <c r="F99" s="47" t="str">
        <f ca="1">IF(_SF_CORE!$A$2="BLOCK",NA(),IF(OR(D99="",E99=""),"",E99-D99))</f>
        <v/>
      </c>
    </row>
    <row r="100" spans="2:6" ht="16" x14ac:dyDescent="0.2">
      <c r="B100" s="50"/>
      <c r="C100" s="51"/>
      <c r="D100" s="52"/>
      <c r="E100" s="52"/>
      <c r="F100" s="47" t="str">
        <f ca="1">IF(_SF_CORE!$A$2="BLOCK",NA(),IF(OR(D100="",E100=""),"",E100-D100))</f>
        <v/>
      </c>
    </row>
    <row r="101" spans="2:6" ht="16" x14ac:dyDescent="0.2">
      <c r="B101" s="50"/>
      <c r="C101" s="51"/>
      <c r="D101" s="52"/>
      <c r="E101" s="52"/>
      <c r="F101" s="47" t="str">
        <f ca="1">IF(_SF_CORE!$A$2="BLOCK",NA(),IF(OR(D101="",E101=""),"",E101-D101))</f>
        <v/>
      </c>
    </row>
    <row r="102" spans="2:6" ht="16" x14ac:dyDescent="0.2">
      <c r="B102" s="50"/>
      <c r="C102" s="51"/>
      <c r="D102" s="52"/>
      <c r="E102" s="52"/>
      <c r="F102" s="47" t="str">
        <f ca="1">IF(_SF_CORE!$A$2="BLOCK",NA(),IF(OR(D102="",E102=""),"",E102-D102))</f>
        <v/>
      </c>
    </row>
    <row r="103" spans="2:6" ht="16" x14ac:dyDescent="0.2">
      <c r="B103" s="50"/>
      <c r="C103" s="51"/>
      <c r="D103" s="52"/>
      <c r="E103" s="52"/>
      <c r="F103" s="47" t="str">
        <f ca="1">IF(_SF_CORE!$A$2="BLOCK",NA(),IF(OR(D103="",E103=""),"",E103-D103))</f>
        <v/>
      </c>
    </row>
    <row r="104" spans="2:6" ht="16" x14ac:dyDescent="0.2">
      <c r="B104" s="50"/>
      <c r="C104" s="51"/>
      <c r="D104" s="52"/>
      <c r="E104" s="52"/>
      <c r="F104" s="47" t="str">
        <f ca="1">IF(_SF_CORE!$A$2="BLOCK",NA(),IF(OR(D104="",E104=""),"",E104-D104))</f>
        <v/>
      </c>
    </row>
    <row r="105" spans="2:6" ht="16" x14ac:dyDescent="0.2">
      <c r="B105" s="50"/>
      <c r="C105" s="51"/>
      <c r="D105" s="52"/>
      <c r="E105" s="52"/>
      <c r="F105" s="47" t="str">
        <f ca="1">IF(_SF_CORE!$A$2="BLOCK",NA(),IF(OR(D105="",E105=""),"",E105-D105))</f>
        <v/>
      </c>
    </row>
    <row r="106" spans="2:6" ht="16" x14ac:dyDescent="0.2">
      <c r="B106" s="50"/>
      <c r="C106" s="51"/>
      <c r="D106" s="52"/>
      <c r="E106" s="52"/>
      <c r="F106" s="47" t="str">
        <f ca="1">IF(_SF_CORE!$A$2="BLOCK",NA(),IF(OR(D106="",E106=""),"",E106-D106))</f>
        <v/>
      </c>
    </row>
    <row r="107" spans="2:6" ht="16" x14ac:dyDescent="0.2">
      <c r="B107" s="50"/>
      <c r="C107" s="51"/>
      <c r="D107" s="52"/>
      <c r="E107" s="52"/>
      <c r="F107" s="47" t="str">
        <f ca="1">IF(_SF_CORE!$A$2="BLOCK",NA(),IF(OR(D107="",E107=""),"",E107-D107))</f>
        <v/>
      </c>
    </row>
    <row r="108" spans="2:6" ht="16" x14ac:dyDescent="0.2">
      <c r="B108" s="50"/>
      <c r="C108" s="51"/>
      <c r="D108" s="52"/>
      <c r="E108" s="52"/>
      <c r="F108" s="47" t="str">
        <f ca="1">IF(_SF_CORE!$A$2="BLOCK",NA(),IF(OR(D108="",E108=""),"",E108-D108))</f>
        <v/>
      </c>
    </row>
    <row r="109" spans="2:6" ht="16" x14ac:dyDescent="0.2">
      <c r="B109" s="50"/>
      <c r="C109" s="51"/>
      <c r="D109" s="52"/>
      <c r="E109" s="52"/>
      <c r="F109" s="47" t="str">
        <f ca="1">IF(_SF_CORE!$A$2="BLOCK",NA(),IF(OR(D109="",E109=""),"",E109-D109))</f>
        <v/>
      </c>
    </row>
    <row r="110" spans="2:6" ht="16" x14ac:dyDescent="0.2">
      <c r="B110" s="50"/>
      <c r="C110" s="51"/>
      <c r="D110" s="52"/>
      <c r="E110" s="52"/>
      <c r="F110" s="47" t="str">
        <f ca="1">IF(_SF_CORE!$A$2="BLOCK",NA(),IF(OR(D110="",E110=""),"",E110-D110))</f>
        <v/>
      </c>
    </row>
    <row r="111" spans="2:6" ht="16" x14ac:dyDescent="0.2">
      <c r="B111" s="50"/>
      <c r="C111" s="51"/>
      <c r="D111" s="52"/>
      <c r="E111" s="52"/>
      <c r="F111" s="47" t="str">
        <f ca="1">IF(_SF_CORE!$A$2="BLOCK",NA(),IF(OR(D111="",E111=""),"",E111-D111))</f>
        <v/>
      </c>
    </row>
    <row r="112" spans="2:6" ht="16" x14ac:dyDescent="0.2">
      <c r="B112" s="50"/>
      <c r="C112" s="51"/>
      <c r="D112" s="52"/>
      <c r="E112" s="52"/>
      <c r="F112" s="47" t="str">
        <f ca="1">IF(_SF_CORE!$A$2="BLOCK",NA(),IF(OR(D112="",E112=""),"",E112-D112))</f>
        <v/>
      </c>
    </row>
    <row r="113" spans="2:6" ht="16" x14ac:dyDescent="0.2">
      <c r="B113" s="50"/>
      <c r="C113" s="51"/>
      <c r="D113" s="52"/>
      <c r="E113" s="52"/>
      <c r="F113" s="47" t="str">
        <f ca="1">IF(_SF_CORE!$A$2="BLOCK",NA(),IF(OR(D113="",E113=""),"",E113-D113))</f>
        <v/>
      </c>
    </row>
    <row r="114" spans="2:6" ht="16" x14ac:dyDescent="0.2">
      <c r="B114" s="50"/>
      <c r="C114" s="51"/>
      <c r="D114" s="52"/>
      <c r="E114" s="52"/>
      <c r="F114" s="47" t="str">
        <f ca="1">IF(_SF_CORE!$A$2="BLOCK",NA(),IF(OR(D114="",E114=""),"",E114-D114))</f>
        <v/>
      </c>
    </row>
    <row r="115" spans="2:6" ht="16" x14ac:dyDescent="0.2">
      <c r="B115" s="50"/>
      <c r="C115" s="51"/>
      <c r="D115" s="52"/>
      <c r="E115" s="52"/>
      <c r="F115" s="47" t="str">
        <f ca="1">IF(_SF_CORE!$A$2="BLOCK",NA(),IF(OR(D115="",E115=""),"",E115-D115))</f>
        <v/>
      </c>
    </row>
    <row r="116" spans="2:6" ht="16" x14ac:dyDescent="0.2">
      <c r="B116" s="50"/>
      <c r="C116" s="51"/>
      <c r="D116" s="52"/>
      <c r="E116" s="52"/>
      <c r="F116" s="47" t="str">
        <f ca="1">IF(_SF_CORE!$A$2="BLOCK",NA(),IF(OR(D116="",E116=""),"",E116-D116))</f>
        <v/>
      </c>
    </row>
    <row r="117" spans="2:6" ht="16" x14ac:dyDescent="0.2">
      <c r="B117" s="50"/>
      <c r="C117" s="51"/>
      <c r="D117" s="52"/>
      <c r="E117" s="52"/>
      <c r="F117" s="47" t="str">
        <f ca="1">IF(_SF_CORE!$A$2="BLOCK",NA(),IF(OR(D117="",E117=""),"",E117-D117))</f>
        <v/>
      </c>
    </row>
    <row r="118" spans="2:6" ht="16" x14ac:dyDescent="0.2">
      <c r="B118" s="50"/>
      <c r="C118" s="51"/>
      <c r="D118" s="52"/>
      <c r="E118" s="52"/>
      <c r="F118" s="47" t="str">
        <f ca="1">IF(_SF_CORE!$A$2="BLOCK",NA(),IF(OR(D118="",E118=""),"",E118-D118))</f>
        <v/>
      </c>
    </row>
    <row r="119" spans="2:6" ht="16" x14ac:dyDescent="0.2">
      <c r="B119" s="50"/>
      <c r="C119" s="51"/>
      <c r="D119" s="52"/>
      <c r="E119" s="52"/>
      <c r="F119" s="47" t="str">
        <f ca="1">IF(_SF_CORE!$A$2="BLOCK",NA(),IF(OR(D119="",E119=""),"",E119-D119))</f>
        <v/>
      </c>
    </row>
    <row r="120" spans="2:6" ht="16" x14ac:dyDescent="0.2">
      <c r="B120" s="50"/>
      <c r="C120" s="51"/>
      <c r="D120" s="52"/>
      <c r="E120" s="52"/>
      <c r="F120" s="47" t="str">
        <f ca="1">IF(_SF_CORE!$A$2="BLOCK",NA(),IF(OR(D120="",E120=""),"",E120-D120))</f>
        <v/>
      </c>
    </row>
    <row r="121" spans="2:6" ht="16" x14ac:dyDescent="0.2">
      <c r="B121" s="50"/>
      <c r="C121" s="51"/>
      <c r="D121" s="52"/>
      <c r="E121" s="52"/>
      <c r="F121" s="47" t="str">
        <f ca="1">IF(_SF_CORE!$A$2="BLOCK",NA(),IF(OR(D121="",E121=""),"",E121-D121))</f>
        <v/>
      </c>
    </row>
    <row r="122" spans="2:6" ht="16" x14ac:dyDescent="0.2">
      <c r="B122" s="50"/>
      <c r="C122" s="51"/>
      <c r="D122" s="52"/>
      <c r="E122" s="52"/>
      <c r="F122" s="47" t="str">
        <f ca="1">IF(_SF_CORE!$A$2="BLOCK",NA(),IF(OR(D122="",E122=""),"",E122-D122))</f>
        <v/>
      </c>
    </row>
    <row r="123" spans="2:6" ht="16" x14ac:dyDescent="0.2">
      <c r="B123" s="50"/>
      <c r="C123" s="51"/>
      <c r="D123" s="52"/>
      <c r="E123" s="52"/>
      <c r="F123" s="47" t="str">
        <f ca="1">IF(_SF_CORE!$A$2="BLOCK",NA(),IF(OR(D123="",E123=""),"",E123-D123))</f>
        <v/>
      </c>
    </row>
    <row r="124" spans="2:6" ht="16" x14ac:dyDescent="0.2">
      <c r="B124" s="50"/>
      <c r="C124" s="51"/>
      <c r="D124" s="52"/>
      <c r="E124" s="52"/>
      <c r="F124" s="47" t="str">
        <f ca="1">IF(_SF_CORE!$A$2="BLOCK",NA(),IF(OR(D124="",E124=""),"",E124-D124))</f>
        <v/>
      </c>
    </row>
    <row r="125" spans="2:6" ht="16" x14ac:dyDescent="0.2">
      <c r="B125" s="50"/>
      <c r="C125" s="51"/>
      <c r="D125" s="52"/>
      <c r="E125" s="52"/>
      <c r="F125" s="47" t="str">
        <f ca="1">IF(_SF_CORE!$A$2="BLOCK",NA(),IF(OR(D125="",E125=""),"",E125-D125))</f>
        <v/>
      </c>
    </row>
    <row r="126" spans="2:6" ht="16" x14ac:dyDescent="0.2">
      <c r="B126" s="50"/>
      <c r="C126" s="51"/>
      <c r="D126" s="52"/>
      <c r="E126" s="52"/>
      <c r="F126" s="47" t="str">
        <f ca="1">IF(_SF_CORE!$A$2="BLOCK",NA(),IF(OR(D126="",E126=""),"",E126-D126))</f>
        <v/>
      </c>
    </row>
    <row r="127" spans="2:6" ht="16" x14ac:dyDescent="0.2">
      <c r="B127" s="50"/>
      <c r="C127" s="51"/>
      <c r="D127" s="52"/>
      <c r="E127" s="52"/>
      <c r="F127" s="47" t="str">
        <f ca="1">IF(_SF_CORE!$A$2="BLOCK",NA(),IF(OR(D127="",E127=""),"",E127-D127))</f>
        <v/>
      </c>
    </row>
    <row r="128" spans="2:6" ht="16" x14ac:dyDescent="0.2">
      <c r="B128" s="50"/>
      <c r="C128" s="51"/>
      <c r="D128" s="52"/>
      <c r="E128" s="52"/>
      <c r="F128" s="47" t="str">
        <f ca="1">IF(_SF_CORE!$A$2="BLOCK",NA(),IF(OR(D128="",E128=""),"",E128-D128))</f>
        <v/>
      </c>
    </row>
    <row r="129" spans="2:6" ht="16" x14ac:dyDescent="0.2">
      <c r="B129" s="50"/>
      <c r="C129" s="51"/>
      <c r="D129" s="52"/>
      <c r="E129" s="52"/>
      <c r="F129" s="47" t="str">
        <f ca="1">IF(_SF_CORE!$A$2="BLOCK",NA(),IF(OR(D129="",E129=""),"",E129-D129))</f>
        <v/>
      </c>
    </row>
    <row r="130" spans="2:6" ht="16" x14ac:dyDescent="0.2">
      <c r="B130" s="50"/>
      <c r="C130" s="51"/>
      <c r="D130" s="52"/>
      <c r="E130" s="52"/>
      <c r="F130" s="47" t="str">
        <f ca="1">IF(_SF_CORE!$A$2="BLOCK",NA(),IF(OR(D130="",E130=""),"",E130-D130))</f>
        <v/>
      </c>
    </row>
    <row r="131" spans="2:6" ht="16" x14ac:dyDescent="0.2">
      <c r="B131" s="50"/>
      <c r="C131" s="51"/>
      <c r="D131" s="52"/>
      <c r="E131" s="52"/>
      <c r="F131" s="47" t="str">
        <f ca="1">IF(_SF_CORE!$A$2="BLOCK",NA(),IF(OR(D131="",E131=""),"",E131-D131))</f>
        <v/>
      </c>
    </row>
    <row r="132" spans="2:6" ht="16" x14ac:dyDescent="0.2">
      <c r="B132" s="50"/>
      <c r="C132" s="51"/>
      <c r="D132" s="52"/>
      <c r="E132" s="52"/>
      <c r="F132" s="47" t="str">
        <f ca="1">IF(_SF_CORE!$A$2="BLOCK",NA(),IF(OR(D132="",E132=""),"",E132-D132))</f>
        <v/>
      </c>
    </row>
    <row r="133" spans="2:6" ht="16" x14ac:dyDescent="0.2">
      <c r="B133" s="50"/>
      <c r="C133" s="51"/>
      <c r="D133" s="52"/>
      <c r="E133" s="52"/>
      <c r="F133" s="47" t="str">
        <f ca="1">IF(_SF_CORE!$A$2="BLOCK",NA(),IF(OR(D133="",E133=""),"",E133-D133))</f>
        <v/>
      </c>
    </row>
    <row r="134" spans="2:6" ht="16" x14ac:dyDescent="0.2">
      <c r="B134" s="50"/>
      <c r="C134" s="51"/>
      <c r="D134" s="52"/>
      <c r="E134" s="52"/>
      <c r="F134" s="47" t="str">
        <f ca="1">IF(_SF_CORE!$A$2="BLOCK",NA(),IF(OR(D134="",E134=""),"",E134-D134))</f>
        <v/>
      </c>
    </row>
    <row r="135" spans="2:6" ht="16" x14ac:dyDescent="0.2">
      <c r="B135" s="50"/>
      <c r="C135" s="51"/>
      <c r="D135" s="52"/>
      <c r="E135" s="52"/>
      <c r="F135" s="47" t="str">
        <f ca="1">IF(_SF_CORE!$A$2="BLOCK",NA(),IF(OR(D135="",E135=""),"",E135-D135))</f>
        <v/>
      </c>
    </row>
    <row r="136" spans="2:6" ht="16" x14ac:dyDescent="0.2">
      <c r="B136" s="50"/>
      <c r="C136" s="51"/>
      <c r="D136" s="52"/>
      <c r="E136" s="52"/>
      <c r="F136" s="47" t="str">
        <f ca="1">IF(_SF_CORE!$A$2="BLOCK",NA(),IF(OR(D136="",E136=""),"",E136-D136))</f>
        <v/>
      </c>
    </row>
    <row r="137" spans="2:6" ht="16" x14ac:dyDescent="0.2">
      <c r="B137" s="50"/>
      <c r="C137" s="51"/>
      <c r="D137" s="52"/>
      <c r="E137" s="52"/>
      <c r="F137" s="47" t="str">
        <f ca="1">IF(_SF_CORE!$A$2="BLOCK",NA(),IF(OR(D137="",E137=""),"",E137-D137))</f>
        <v/>
      </c>
    </row>
    <row r="138" spans="2:6" ht="16" x14ac:dyDescent="0.2">
      <c r="B138" s="50"/>
      <c r="C138" s="51"/>
      <c r="D138" s="52"/>
      <c r="E138" s="52"/>
      <c r="F138" s="47" t="str">
        <f ca="1">IF(_SF_CORE!$A$2="BLOCK",NA(),IF(OR(D138="",E138=""),"",E138-D138))</f>
        <v/>
      </c>
    </row>
    <row r="139" spans="2:6" ht="16" x14ac:dyDescent="0.2">
      <c r="B139" s="50"/>
      <c r="C139" s="51"/>
      <c r="D139" s="52"/>
      <c r="E139" s="52"/>
      <c r="F139" s="47" t="str">
        <f ca="1">IF(_SF_CORE!$A$2="BLOCK",NA(),IF(OR(D139="",E139=""),"",E139-D139))</f>
        <v/>
      </c>
    </row>
    <row r="140" spans="2:6" ht="16" x14ac:dyDescent="0.2">
      <c r="B140" s="50"/>
      <c r="C140" s="51"/>
      <c r="D140" s="52"/>
      <c r="E140" s="52"/>
      <c r="F140" s="47" t="str">
        <f ca="1">IF(_SF_CORE!$A$2="BLOCK",NA(),IF(OR(D140="",E140=""),"",E140-D140))</f>
        <v/>
      </c>
    </row>
    <row r="141" spans="2:6" ht="16" x14ac:dyDescent="0.2">
      <c r="B141" s="50"/>
      <c r="C141" s="51"/>
      <c r="D141" s="52"/>
      <c r="E141" s="52"/>
      <c r="F141" s="47" t="str">
        <f ca="1">IF(_SF_CORE!$A$2="BLOCK",NA(),IF(OR(D141="",E141=""),"",E141-D141))</f>
        <v/>
      </c>
    </row>
    <row r="142" spans="2:6" ht="16" x14ac:dyDescent="0.2">
      <c r="B142" s="50"/>
      <c r="C142" s="51"/>
      <c r="D142" s="52"/>
      <c r="E142" s="52"/>
      <c r="F142" s="47" t="str">
        <f ca="1">IF(_SF_CORE!$A$2="BLOCK",NA(),IF(OR(D142="",E142=""),"",E142-D142))</f>
        <v/>
      </c>
    </row>
    <row r="143" spans="2:6" ht="16" x14ac:dyDescent="0.2">
      <c r="B143" s="50"/>
      <c r="C143" s="51"/>
      <c r="D143" s="52"/>
      <c r="E143" s="52"/>
      <c r="F143" s="47" t="str">
        <f ca="1">IF(_SF_CORE!$A$2="BLOCK",NA(),IF(OR(D143="",E143=""),"",E143-D143))</f>
        <v/>
      </c>
    </row>
    <row r="144" spans="2:6" ht="16" x14ac:dyDescent="0.2">
      <c r="B144" s="50"/>
      <c r="C144" s="51"/>
      <c r="D144" s="52"/>
      <c r="E144" s="52"/>
      <c r="F144" s="47" t="str">
        <f ca="1">IF(_SF_CORE!$A$2="BLOCK",NA(),IF(OR(D144="",E144=""),"",E144-D144))</f>
        <v/>
      </c>
    </row>
    <row r="145" spans="2:6" ht="16" x14ac:dyDescent="0.2">
      <c r="B145" s="50"/>
      <c r="C145" s="51"/>
      <c r="D145" s="52"/>
      <c r="E145" s="52"/>
      <c r="F145" s="47" t="str">
        <f ca="1">IF(_SF_CORE!$A$2="BLOCK",NA(),IF(OR(D145="",E145=""),"",E145-D145))</f>
        <v/>
      </c>
    </row>
    <row r="146" spans="2:6" ht="16" x14ac:dyDescent="0.2">
      <c r="B146" s="50"/>
      <c r="C146" s="51"/>
      <c r="D146" s="52"/>
      <c r="E146" s="52"/>
      <c r="F146" s="47" t="str">
        <f ca="1">IF(_SF_CORE!$A$2="BLOCK",NA(),IF(OR(D146="",E146=""),"",E146-D146))</f>
        <v/>
      </c>
    </row>
    <row r="147" spans="2:6" ht="16" x14ac:dyDescent="0.2">
      <c r="B147" s="50"/>
      <c r="C147" s="51"/>
      <c r="D147" s="52"/>
      <c r="E147" s="52"/>
      <c r="F147" s="47" t="str">
        <f ca="1">IF(_SF_CORE!$A$2="BLOCK",NA(),IF(OR(D147="",E147=""),"",E147-D147))</f>
        <v/>
      </c>
    </row>
    <row r="148" spans="2:6" ht="16" x14ac:dyDescent="0.2">
      <c r="B148" s="50"/>
      <c r="C148" s="51"/>
      <c r="D148" s="52"/>
      <c r="E148" s="52"/>
      <c r="F148" s="47" t="str">
        <f ca="1">IF(_SF_CORE!$A$2="BLOCK",NA(),IF(OR(D148="",E148=""),"",E148-D148))</f>
        <v/>
      </c>
    </row>
    <row r="149" spans="2:6" ht="16" x14ac:dyDescent="0.2">
      <c r="B149" s="50"/>
      <c r="C149" s="51"/>
      <c r="D149" s="52"/>
      <c r="E149" s="52"/>
      <c r="F149" s="47" t="str">
        <f ca="1">IF(_SF_CORE!$A$2="BLOCK",NA(),IF(OR(D149="",E149=""),"",E149-D149))</f>
        <v/>
      </c>
    </row>
    <row r="150" spans="2:6" ht="16" x14ac:dyDescent="0.2">
      <c r="B150" s="50"/>
      <c r="C150" s="51"/>
      <c r="D150" s="52"/>
      <c r="E150" s="52"/>
      <c r="F150" s="47" t="str">
        <f ca="1">IF(_SF_CORE!$A$2="BLOCK",NA(),IF(OR(D150="",E150=""),"",E150-D150))</f>
        <v/>
      </c>
    </row>
    <row r="151" spans="2:6" ht="16" x14ac:dyDescent="0.2">
      <c r="B151" s="50"/>
      <c r="C151" s="51"/>
      <c r="D151" s="52"/>
      <c r="E151" s="52"/>
      <c r="F151" s="47" t="str">
        <f ca="1">IF(_SF_CORE!$A$2="BLOCK",NA(),IF(OR(D151="",E151=""),"",E151-D151))</f>
        <v/>
      </c>
    </row>
    <row r="152" spans="2:6" ht="16" x14ac:dyDescent="0.2">
      <c r="B152" s="50"/>
      <c r="C152" s="51"/>
      <c r="D152" s="52"/>
      <c r="E152" s="52"/>
      <c r="F152" s="47" t="str">
        <f ca="1">IF(_SF_CORE!$A$2="BLOCK",NA(),IF(OR(D152="",E152=""),"",E152-D152))</f>
        <v/>
      </c>
    </row>
    <row r="153" spans="2:6" ht="16" x14ac:dyDescent="0.2">
      <c r="B153" s="50"/>
      <c r="C153" s="51"/>
      <c r="D153" s="52"/>
      <c r="E153" s="52"/>
      <c r="F153" s="47" t="str">
        <f ca="1">IF(_SF_CORE!$A$2="BLOCK",NA(),IF(OR(D153="",E153=""),"",E153-D153))</f>
        <v/>
      </c>
    </row>
    <row r="154" spans="2:6" ht="16" x14ac:dyDescent="0.2">
      <c r="B154" s="50"/>
      <c r="C154" s="51"/>
      <c r="D154" s="52"/>
      <c r="E154" s="52"/>
      <c r="F154" s="47" t="str">
        <f ca="1">IF(_SF_CORE!$A$2="BLOCK",NA(),IF(OR(D154="",E154=""),"",E154-D154))</f>
        <v/>
      </c>
    </row>
    <row r="155" spans="2:6" ht="16" x14ac:dyDescent="0.2">
      <c r="B155" s="50"/>
      <c r="C155" s="51"/>
      <c r="D155" s="52"/>
      <c r="E155" s="52"/>
      <c r="F155" s="47" t="str">
        <f ca="1">IF(_SF_CORE!$A$2="BLOCK",NA(),IF(OR(D155="",E155=""),"",E155-D155))</f>
        <v/>
      </c>
    </row>
    <row r="156" spans="2:6" ht="16" x14ac:dyDescent="0.2">
      <c r="B156" s="50"/>
      <c r="C156" s="51"/>
      <c r="D156" s="52"/>
      <c r="E156" s="52"/>
      <c r="F156" s="47" t="str">
        <f ca="1">IF(_SF_CORE!$A$2="BLOCK",NA(),IF(OR(D156="",E156=""),"",E156-D156))</f>
        <v/>
      </c>
    </row>
    <row r="157" spans="2:6" ht="16" x14ac:dyDescent="0.2">
      <c r="B157" s="50"/>
      <c r="C157" s="51"/>
      <c r="D157" s="52"/>
      <c r="E157" s="52"/>
      <c r="F157" s="47" t="str">
        <f ca="1">IF(_SF_CORE!$A$2="BLOCK",NA(),IF(OR(D157="",E157=""),"",E157-D157))</f>
        <v/>
      </c>
    </row>
    <row r="158" spans="2:6" ht="16" x14ac:dyDescent="0.2">
      <c r="B158" s="50"/>
      <c r="C158" s="51"/>
      <c r="D158" s="52"/>
      <c r="E158" s="52"/>
      <c r="F158" s="47" t="str">
        <f ca="1">IF(_SF_CORE!$A$2="BLOCK",NA(),IF(OR(D158="",E158=""),"",E158-D158))</f>
        <v/>
      </c>
    </row>
    <row r="159" spans="2:6" ht="16" x14ac:dyDescent="0.2">
      <c r="B159" s="50"/>
      <c r="C159" s="51"/>
      <c r="D159" s="52"/>
      <c r="E159" s="52"/>
      <c r="F159" s="47" t="str">
        <f ca="1">IF(_SF_CORE!$A$2="BLOCK",NA(),IF(OR(D159="",E159=""),"",E159-D159))</f>
        <v/>
      </c>
    </row>
    <row r="160" spans="2:6" ht="16" x14ac:dyDescent="0.2">
      <c r="B160" s="50"/>
      <c r="C160" s="51"/>
      <c r="D160" s="52"/>
      <c r="E160" s="52"/>
      <c r="F160" s="47" t="str">
        <f ca="1">IF(_SF_CORE!$A$2="BLOCK",NA(),IF(OR(D160="",E160=""),"",E160-D160))</f>
        <v/>
      </c>
    </row>
    <row r="161" spans="2:6" ht="16" x14ac:dyDescent="0.2">
      <c r="B161" s="50"/>
      <c r="C161" s="51"/>
      <c r="D161" s="52"/>
      <c r="E161" s="52"/>
      <c r="F161" s="47" t="str">
        <f ca="1">IF(_SF_CORE!$A$2="BLOCK",NA(),IF(OR(D161="",E161=""),"",E161-D161))</f>
        <v/>
      </c>
    </row>
    <row r="162" spans="2:6" ht="16" x14ac:dyDescent="0.2">
      <c r="B162" s="50"/>
      <c r="C162" s="51"/>
      <c r="D162" s="52"/>
      <c r="E162" s="52"/>
      <c r="F162" s="47" t="str">
        <f ca="1">IF(_SF_CORE!$A$2="BLOCK",NA(),IF(OR(D162="",E162=""),"",E162-D162))</f>
        <v/>
      </c>
    </row>
    <row r="163" spans="2:6" ht="16" x14ac:dyDescent="0.2">
      <c r="B163" s="50"/>
      <c r="C163" s="51"/>
      <c r="D163" s="52"/>
      <c r="E163" s="52"/>
      <c r="F163" s="47" t="str">
        <f ca="1">IF(_SF_CORE!$A$2="BLOCK",NA(),IF(OR(D163="",E163=""),"",E163-D163))</f>
        <v/>
      </c>
    </row>
    <row r="164" spans="2:6" ht="16" x14ac:dyDescent="0.2">
      <c r="B164" s="50"/>
      <c r="C164" s="51"/>
      <c r="D164" s="52"/>
      <c r="E164" s="52"/>
      <c r="F164" s="47" t="str">
        <f ca="1">IF(_SF_CORE!$A$2="BLOCK",NA(),IF(OR(D164="",E164=""),"",E164-D164))</f>
        <v/>
      </c>
    </row>
    <row r="165" spans="2:6" ht="16" x14ac:dyDescent="0.2">
      <c r="B165" s="50"/>
      <c r="C165" s="51"/>
      <c r="D165" s="52"/>
      <c r="E165" s="52"/>
      <c r="F165" s="47" t="str">
        <f ca="1">IF(_SF_CORE!$A$2="BLOCK",NA(),IF(OR(D165="",E165=""),"",E165-D165))</f>
        <v/>
      </c>
    </row>
    <row r="166" spans="2:6" ht="16" x14ac:dyDescent="0.2">
      <c r="B166" s="50"/>
      <c r="C166" s="51"/>
      <c r="D166" s="52"/>
      <c r="E166" s="52"/>
      <c r="F166" s="47" t="str">
        <f ca="1">IF(_SF_CORE!$A$2="BLOCK",NA(),IF(OR(D166="",E166=""),"",E166-D166))</f>
        <v/>
      </c>
    </row>
    <row r="167" spans="2:6" ht="16" x14ac:dyDescent="0.2">
      <c r="B167" s="50"/>
      <c r="C167" s="51"/>
      <c r="D167" s="52"/>
      <c r="E167" s="52"/>
      <c r="F167" s="47" t="str">
        <f ca="1">IF(_SF_CORE!$A$2="BLOCK",NA(),IF(OR(D167="",E167=""),"",E167-D167))</f>
        <v/>
      </c>
    </row>
    <row r="168" spans="2:6" ht="16" x14ac:dyDescent="0.2">
      <c r="B168" s="50"/>
      <c r="C168" s="51"/>
      <c r="D168" s="52"/>
      <c r="E168" s="52"/>
      <c r="F168" s="47" t="str">
        <f ca="1">IF(_SF_CORE!$A$2="BLOCK",NA(),IF(OR(D168="",E168=""),"",E168-D168))</f>
        <v/>
      </c>
    </row>
    <row r="169" spans="2:6" ht="16" x14ac:dyDescent="0.2">
      <c r="B169" s="50"/>
      <c r="C169" s="51"/>
      <c r="D169" s="52"/>
      <c r="E169" s="52"/>
      <c r="F169" s="47" t="str">
        <f ca="1">IF(_SF_CORE!$A$2="BLOCK",NA(),IF(OR(D169="",E169=""),"",E169-D169))</f>
        <v/>
      </c>
    </row>
    <row r="170" spans="2:6" ht="16" x14ac:dyDescent="0.2">
      <c r="B170" s="50"/>
      <c r="C170" s="51"/>
      <c r="D170" s="52"/>
      <c r="E170" s="52"/>
      <c r="F170" s="47" t="str">
        <f ca="1">IF(_SF_CORE!$A$2="BLOCK",NA(),IF(OR(D170="",E170=""),"",E170-D170))</f>
        <v/>
      </c>
    </row>
    <row r="171" spans="2:6" ht="16" x14ac:dyDescent="0.2">
      <c r="B171" s="50"/>
      <c r="C171" s="51"/>
      <c r="D171" s="52"/>
      <c r="E171" s="52"/>
      <c r="F171" s="47" t="str">
        <f ca="1">IF(_SF_CORE!$A$2="BLOCK",NA(),IF(OR(D171="",E171=""),"",E171-D171))</f>
        <v/>
      </c>
    </row>
    <row r="172" spans="2:6" ht="16" x14ac:dyDescent="0.2">
      <c r="B172" s="50"/>
      <c r="C172" s="51"/>
      <c r="D172" s="52"/>
      <c r="E172" s="52"/>
      <c r="F172" s="47" t="str">
        <f ca="1">IF(_SF_CORE!$A$2="BLOCK",NA(),IF(OR(D172="",E172=""),"",E172-D172))</f>
        <v/>
      </c>
    </row>
    <row r="173" spans="2:6" ht="16" x14ac:dyDescent="0.2">
      <c r="B173" s="50"/>
      <c r="C173" s="51"/>
      <c r="D173" s="52"/>
      <c r="E173" s="52"/>
      <c r="F173" s="47" t="str">
        <f ca="1">IF(_SF_CORE!$A$2="BLOCK",NA(),IF(OR(D173="",E173=""),"",E173-D173))</f>
        <v/>
      </c>
    </row>
    <row r="174" spans="2:6" ht="16" x14ac:dyDescent="0.2">
      <c r="B174" s="50"/>
      <c r="C174" s="51"/>
      <c r="D174" s="52"/>
      <c r="E174" s="52"/>
      <c r="F174" s="47" t="str">
        <f ca="1">IF(_SF_CORE!$A$2="BLOCK",NA(),IF(OR(D174="",E174=""),"",E174-D174))</f>
        <v/>
      </c>
    </row>
    <row r="175" spans="2:6" ht="16" x14ac:dyDescent="0.2">
      <c r="B175" s="50"/>
      <c r="C175" s="51"/>
      <c r="D175" s="52"/>
      <c r="E175" s="52"/>
      <c r="F175" s="47" t="str">
        <f ca="1">IF(_SF_CORE!$A$2="BLOCK",NA(),IF(OR(D175="",E175=""),"",E175-D175))</f>
        <v/>
      </c>
    </row>
    <row r="176" spans="2:6" ht="16" x14ac:dyDescent="0.2">
      <c r="B176" s="50"/>
      <c r="C176" s="51"/>
      <c r="D176" s="52"/>
      <c r="E176" s="52"/>
      <c r="F176" s="47" t="str">
        <f ca="1">IF(_SF_CORE!$A$2="BLOCK",NA(),IF(OR(D176="",E176=""),"",E176-D176))</f>
        <v/>
      </c>
    </row>
    <row r="177" spans="2:6" ht="16" x14ac:dyDescent="0.2">
      <c r="B177" s="50"/>
      <c r="C177" s="51"/>
      <c r="D177" s="52"/>
      <c r="E177" s="52"/>
      <c r="F177" s="47" t="str">
        <f ca="1">IF(_SF_CORE!$A$2="BLOCK",NA(),IF(OR(D177="",E177=""),"",E177-D177))</f>
        <v/>
      </c>
    </row>
    <row r="178" spans="2:6" ht="16" x14ac:dyDescent="0.2">
      <c r="B178" s="50"/>
      <c r="C178" s="51"/>
      <c r="D178" s="52"/>
      <c r="E178" s="52"/>
      <c r="F178" s="47" t="str">
        <f ca="1">IF(_SF_CORE!$A$2="BLOCK",NA(),IF(OR(D178="",E178=""),"",E178-D178))</f>
        <v/>
      </c>
    </row>
    <row r="179" spans="2:6" ht="16" x14ac:dyDescent="0.2">
      <c r="B179" s="50"/>
      <c r="C179" s="51"/>
      <c r="D179" s="52"/>
      <c r="E179" s="52"/>
      <c r="F179" s="47" t="str">
        <f ca="1">IF(_SF_CORE!$A$2="BLOCK",NA(),IF(OR(D179="",E179=""),"",E179-D179))</f>
        <v/>
      </c>
    </row>
    <row r="180" spans="2:6" ht="16" x14ac:dyDescent="0.2">
      <c r="B180" s="50"/>
      <c r="C180" s="51"/>
      <c r="D180" s="52"/>
      <c r="E180" s="52"/>
      <c r="F180" s="47" t="str">
        <f ca="1">IF(_SF_CORE!$A$2="BLOCK",NA(),IF(OR(D180="",E180=""),"",E180-D180))</f>
        <v/>
      </c>
    </row>
    <row r="181" spans="2:6" ht="16" x14ac:dyDescent="0.2">
      <c r="B181" s="50"/>
      <c r="C181" s="51"/>
      <c r="D181" s="52"/>
      <c r="E181" s="52"/>
      <c r="F181" s="47" t="str">
        <f ca="1">IF(_SF_CORE!$A$2="BLOCK",NA(),IF(OR(D181="",E181=""),"",E181-D181))</f>
        <v/>
      </c>
    </row>
    <row r="182" spans="2:6" ht="16" x14ac:dyDescent="0.2">
      <c r="B182" s="50"/>
      <c r="C182" s="51"/>
      <c r="D182" s="52"/>
      <c r="E182" s="52"/>
      <c r="F182" s="47" t="str">
        <f ca="1">IF(_SF_CORE!$A$2="BLOCK",NA(),IF(OR(D182="",E182=""),"",E182-D182))</f>
        <v/>
      </c>
    </row>
    <row r="183" spans="2:6" ht="16" x14ac:dyDescent="0.2">
      <c r="B183" s="50"/>
      <c r="C183" s="51"/>
      <c r="D183" s="52"/>
      <c r="E183" s="52"/>
      <c r="F183" s="47" t="str">
        <f ca="1">IF(_SF_CORE!$A$2="BLOCK",NA(),IF(OR(D183="",E183=""),"",E183-D183))</f>
        <v/>
      </c>
    </row>
    <row r="184" spans="2:6" ht="16" x14ac:dyDescent="0.2">
      <c r="B184" s="50"/>
      <c r="C184" s="51"/>
      <c r="D184" s="52"/>
      <c r="E184" s="52"/>
      <c r="F184" s="47" t="str">
        <f ca="1">IF(_SF_CORE!$A$2="BLOCK",NA(),IF(OR(D184="",E184=""),"",E184-D184))</f>
        <v/>
      </c>
    </row>
    <row r="185" spans="2:6" ht="16" x14ac:dyDescent="0.2">
      <c r="B185" s="50"/>
      <c r="C185" s="51"/>
      <c r="D185" s="52"/>
      <c r="E185" s="52"/>
      <c r="F185" s="47" t="str">
        <f ca="1">IF(_SF_CORE!$A$2="BLOCK",NA(),IF(OR(D185="",E185=""),"",E185-D185))</f>
        <v/>
      </c>
    </row>
    <row r="186" spans="2:6" ht="16" x14ac:dyDescent="0.2">
      <c r="B186" s="50"/>
      <c r="C186" s="51"/>
      <c r="D186" s="52"/>
      <c r="E186" s="52"/>
      <c r="F186" s="47" t="str">
        <f ca="1">IF(_SF_CORE!$A$2="BLOCK",NA(),IF(OR(D186="",E186=""),"",E186-D186))</f>
        <v/>
      </c>
    </row>
    <row r="187" spans="2:6" ht="16" x14ac:dyDescent="0.2">
      <c r="B187" s="50"/>
      <c r="C187" s="51"/>
      <c r="D187" s="52"/>
      <c r="E187" s="52"/>
      <c r="F187" s="47" t="str">
        <f ca="1">IF(_SF_CORE!$A$2="BLOCK",NA(),IF(OR(D187="",E187=""),"",E187-D187))</f>
        <v/>
      </c>
    </row>
    <row r="188" spans="2:6" ht="16" x14ac:dyDescent="0.2">
      <c r="B188" s="50"/>
      <c r="C188" s="51"/>
      <c r="D188" s="52"/>
      <c r="E188" s="52"/>
      <c r="F188" s="47" t="str">
        <f ca="1">IF(_SF_CORE!$A$2="BLOCK",NA(),IF(OR(D188="",E188=""),"",E188-D188))</f>
        <v/>
      </c>
    </row>
    <row r="189" spans="2:6" ht="16" x14ac:dyDescent="0.2">
      <c r="B189" s="50"/>
      <c r="C189" s="51"/>
      <c r="D189" s="52"/>
      <c r="E189" s="52"/>
      <c r="F189" s="47" t="str">
        <f ca="1">IF(_SF_CORE!$A$2="BLOCK",NA(),IF(OR(D189="",E189=""),"",E189-D189))</f>
        <v/>
      </c>
    </row>
    <row r="190" spans="2:6" ht="16" x14ac:dyDescent="0.2">
      <c r="B190" s="50"/>
      <c r="C190" s="51"/>
      <c r="D190" s="52"/>
      <c r="E190" s="52"/>
      <c r="F190" s="47" t="str">
        <f ca="1">IF(_SF_CORE!$A$2="BLOCK",NA(),IF(OR(D190="",E190=""),"",E190-D190))</f>
        <v/>
      </c>
    </row>
    <row r="191" spans="2:6" ht="16" x14ac:dyDescent="0.2">
      <c r="B191" s="50"/>
      <c r="C191" s="51"/>
      <c r="D191" s="52"/>
      <c r="E191" s="52"/>
      <c r="F191" s="47" t="str">
        <f ca="1">IF(_SF_CORE!$A$2="BLOCK",NA(),IF(OR(D191="",E191=""),"",E191-D191))</f>
        <v/>
      </c>
    </row>
    <row r="192" spans="2:6" ht="16" x14ac:dyDescent="0.2">
      <c r="B192" s="50"/>
      <c r="C192" s="51"/>
      <c r="D192" s="52"/>
      <c r="E192" s="52"/>
      <c r="F192" s="47" t="str">
        <f ca="1">IF(_SF_CORE!$A$2="BLOCK",NA(),IF(OR(D192="",E192=""),"",E192-D192))</f>
        <v/>
      </c>
    </row>
    <row r="193" spans="2:6" ht="16" x14ac:dyDescent="0.2">
      <c r="B193" s="50"/>
      <c r="C193" s="51"/>
      <c r="D193" s="52"/>
      <c r="E193" s="52"/>
      <c r="F193" s="47" t="str">
        <f ca="1">IF(_SF_CORE!$A$2="BLOCK",NA(),IF(OR(D193="",E193=""),"",E193-D193))</f>
        <v/>
      </c>
    </row>
    <row r="194" spans="2:6" ht="16" x14ac:dyDescent="0.2">
      <c r="B194" s="50"/>
      <c r="C194" s="51"/>
      <c r="D194" s="52"/>
      <c r="E194" s="52"/>
      <c r="F194" s="47" t="str">
        <f ca="1">IF(_SF_CORE!$A$2="BLOCK",NA(),IF(OR(D194="",E194=""),"",E194-D194))</f>
        <v/>
      </c>
    </row>
    <row r="195" spans="2:6" ht="16" x14ac:dyDescent="0.2">
      <c r="B195" s="50"/>
      <c r="C195" s="51"/>
      <c r="D195" s="52"/>
      <c r="E195" s="52"/>
      <c r="F195" s="47" t="str">
        <f ca="1">IF(_SF_CORE!$A$2="BLOCK",NA(),IF(OR(D195="",E195=""),"",E195-D195))</f>
        <v/>
      </c>
    </row>
    <row r="196" spans="2:6" ht="16" x14ac:dyDescent="0.2">
      <c r="B196" s="50"/>
      <c r="C196" s="51"/>
      <c r="D196" s="52"/>
      <c r="E196" s="52"/>
      <c r="F196" s="47" t="str">
        <f ca="1">IF(_SF_CORE!$A$2="BLOCK",NA(),IF(OR(D196="",E196=""),"",E196-D196))</f>
        <v/>
      </c>
    </row>
    <row r="197" spans="2:6" ht="16" x14ac:dyDescent="0.2">
      <c r="B197" s="50"/>
      <c r="C197" s="51"/>
      <c r="D197" s="52"/>
      <c r="E197" s="52"/>
      <c r="F197" s="47" t="str">
        <f ca="1">IF(_SF_CORE!$A$2="BLOCK",NA(),IF(OR(D197="",E197=""),"",E197-D197))</f>
        <v/>
      </c>
    </row>
    <row r="198" spans="2:6" ht="16" x14ac:dyDescent="0.2">
      <c r="B198" s="50"/>
      <c r="C198" s="51"/>
      <c r="D198" s="52"/>
      <c r="E198" s="52"/>
      <c r="F198" s="47" t="str">
        <f ca="1">IF(_SF_CORE!$A$2="BLOCK",NA(),IF(OR(D198="",E198=""),"",E198-D198))</f>
        <v/>
      </c>
    </row>
    <row r="199" spans="2:6" ht="16" x14ac:dyDescent="0.2">
      <c r="B199" s="50"/>
      <c r="C199" s="51"/>
      <c r="D199" s="52"/>
      <c r="E199" s="52"/>
      <c r="F199" s="47" t="str">
        <f ca="1">IF(_SF_CORE!$A$2="BLOCK",NA(),IF(OR(D199="",E199=""),"",E199-D199))</f>
        <v/>
      </c>
    </row>
    <row r="200" spans="2:6" ht="16" x14ac:dyDescent="0.2">
      <c r="B200" s="50"/>
      <c r="C200" s="51"/>
      <c r="D200" s="52"/>
      <c r="E200" s="52"/>
      <c r="F200" s="47" t="str">
        <f ca="1">IF(_SF_CORE!$A$2="BLOCK",NA(),IF(OR(D200="",E200=""),"",E200-D200))</f>
        <v/>
      </c>
    </row>
    <row r="201" spans="2:6" ht="16" x14ac:dyDescent="0.2">
      <c r="B201" s="50"/>
      <c r="C201" s="51"/>
      <c r="D201" s="52"/>
      <c r="E201" s="52"/>
      <c r="F201" s="47" t="str">
        <f ca="1">IF(_SF_CORE!$A$2="BLOCK",NA(),IF(OR(D201="",E201=""),"",E201-D201))</f>
        <v/>
      </c>
    </row>
    <row r="202" spans="2:6" ht="16" x14ac:dyDescent="0.2">
      <c r="B202" s="50"/>
      <c r="C202" s="51"/>
      <c r="D202" s="52"/>
      <c r="E202" s="52"/>
      <c r="F202" s="47" t="str">
        <f ca="1">IF(_SF_CORE!$A$2="BLOCK",NA(),IF(OR(D202="",E202=""),"",E202-D202))</f>
        <v/>
      </c>
    </row>
    <row r="203" spans="2:6" ht="16" x14ac:dyDescent="0.2">
      <c r="B203" s="50"/>
      <c r="C203" s="51"/>
      <c r="D203" s="52"/>
      <c r="E203" s="52"/>
      <c r="F203" s="47" t="str">
        <f ca="1">IF(_SF_CORE!$A$2="BLOCK",NA(),IF(OR(D203="",E203=""),"",E203-D203))</f>
        <v/>
      </c>
    </row>
    <row r="204" spans="2:6" ht="16" x14ac:dyDescent="0.2">
      <c r="B204" s="50"/>
      <c r="C204" s="51"/>
      <c r="D204" s="52"/>
      <c r="E204" s="52"/>
      <c r="F204" s="47" t="str">
        <f ca="1">IF(_SF_CORE!$A$2="BLOCK",NA(),IF(OR(D204="",E204=""),"",E204-D204))</f>
        <v/>
      </c>
    </row>
    <row r="205" spans="2:6" ht="16" x14ac:dyDescent="0.2">
      <c r="B205" s="50"/>
      <c r="C205" s="51"/>
      <c r="D205" s="52"/>
      <c r="E205" s="52"/>
      <c r="F205" s="47" t="str">
        <f ca="1">IF(_SF_CORE!$A$2="BLOCK",NA(),IF(OR(D205="",E205=""),"",E205-D205))</f>
        <v/>
      </c>
    </row>
    <row r="206" spans="2:6" ht="16" x14ac:dyDescent="0.2">
      <c r="B206" s="50"/>
      <c r="C206" s="51"/>
      <c r="D206" s="52"/>
      <c r="E206" s="52"/>
      <c r="F206" s="47" t="str">
        <f ca="1">IF(_SF_CORE!$A$2="BLOCK",NA(),IF(OR(D206="",E206=""),"",E206-D206))</f>
        <v/>
      </c>
    </row>
    <row r="207" spans="2:6" ht="16" x14ac:dyDescent="0.2">
      <c r="B207" s="50"/>
      <c r="C207" s="51"/>
      <c r="D207" s="52"/>
      <c r="E207" s="52"/>
      <c r="F207" s="47" t="str">
        <f ca="1">IF(_SF_CORE!$A$2="BLOCK",NA(),IF(OR(D207="",E207=""),"",E207-D207))</f>
        <v/>
      </c>
    </row>
    <row r="208" spans="2:6" ht="16" x14ac:dyDescent="0.2">
      <c r="B208" s="50"/>
      <c r="C208" s="51"/>
      <c r="D208" s="52"/>
      <c r="E208" s="52"/>
      <c r="F208" s="47" t="str">
        <f ca="1">IF(_SF_CORE!$A$2="BLOCK",NA(),IF(OR(D208="",E208=""),"",E208-D208))</f>
        <v/>
      </c>
    </row>
    <row r="209" spans="2:6" ht="16" x14ac:dyDescent="0.2">
      <c r="B209" s="50"/>
      <c r="C209" s="51"/>
      <c r="D209" s="52"/>
      <c r="E209" s="52"/>
      <c r="F209" s="47" t="str">
        <f ca="1">IF(_SF_CORE!$A$2="BLOCK",NA(),IF(OR(D209="",E209=""),"",E209-D209))</f>
        <v/>
      </c>
    </row>
    <row r="210" spans="2:6" ht="16" x14ac:dyDescent="0.2">
      <c r="B210" s="50"/>
      <c r="C210" s="51"/>
      <c r="D210" s="52"/>
      <c r="E210" s="52"/>
      <c r="F210" s="47" t="str">
        <f ca="1">IF(_SF_CORE!$A$2="BLOCK",NA(),IF(OR(D210="",E210=""),"",E210-D210))</f>
        <v/>
      </c>
    </row>
    <row r="211" spans="2:6" ht="16" x14ac:dyDescent="0.2">
      <c r="B211" s="50"/>
      <c r="C211" s="51"/>
      <c r="D211" s="52"/>
      <c r="E211" s="52"/>
      <c r="F211" s="47" t="str">
        <f ca="1">IF(_SF_CORE!$A$2="BLOCK",NA(),IF(OR(D211="",E211=""),"",E211-D211))</f>
        <v/>
      </c>
    </row>
    <row r="212" spans="2:6" ht="16" x14ac:dyDescent="0.2">
      <c r="B212" s="50"/>
      <c r="C212" s="51"/>
      <c r="D212" s="52"/>
      <c r="E212" s="52"/>
      <c r="F212" s="47" t="str">
        <f ca="1">IF(_SF_CORE!$A$2="BLOCK",NA(),IF(OR(D212="",E212=""),"",E212-D212))</f>
        <v/>
      </c>
    </row>
    <row r="213" spans="2:6" ht="16" x14ac:dyDescent="0.2">
      <c r="B213" s="50"/>
      <c r="C213" s="51"/>
      <c r="D213" s="52"/>
      <c r="E213" s="52"/>
      <c r="F213" s="47" t="str">
        <f ca="1">IF(_SF_CORE!$A$2="BLOCK",NA(),IF(OR(D213="",E213=""),"",E213-D213))</f>
        <v/>
      </c>
    </row>
    <row r="214" spans="2:6" ht="16" x14ac:dyDescent="0.2">
      <c r="B214" s="50"/>
      <c r="C214" s="51"/>
      <c r="D214" s="52"/>
      <c r="E214" s="52"/>
      <c r="F214" s="47" t="str">
        <f ca="1">IF(_SF_CORE!$A$2="BLOCK",NA(),IF(OR(D214="",E214=""),"",E214-D214))</f>
        <v/>
      </c>
    </row>
    <row r="215" spans="2:6" ht="16" x14ac:dyDescent="0.2">
      <c r="B215" s="50"/>
      <c r="C215" s="51"/>
      <c r="D215" s="52"/>
      <c r="E215" s="52"/>
      <c r="F215" s="47" t="str">
        <f ca="1">IF(_SF_CORE!$A$2="BLOCK",NA(),IF(OR(D215="",E215=""),"",E215-D215))</f>
        <v/>
      </c>
    </row>
    <row r="216" spans="2:6" ht="16" x14ac:dyDescent="0.2">
      <c r="B216" s="50"/>
      <c r="C216" s="51"/>
      <c r="D216" s="52"/>
      <c r="E216" s="52"/>
      <c r="F216" s="47" t="str">
        <f ca="1">IF(_SF_CORE!$A$2="BLOCK",NA(),IF(OR(D216="",E216=""),"",E216-D216))</f>
        <v/>
      </c>
    </row>
    <row r="217" spans="2:6" ht="16" x14ac:dyDescent="0.2">
      <c r="B217" s="50"/>
      <c r="C217" s="51"/>
      <c r="D217" s="52"/>
      <c r="E217" s="52"/>
      <c r="F217" s="47" t="str">
        <f ca="1">IF(_SF_CORE!$A$2="BLOCK",NA(),IF(OR(D217="",E217=""),"",E217-D217))</f>
        <v/>
      </c>
    </row>
    <row r="218" spans="2:6" ht="16" x14ac:dyDescent="0.2">
      <c r="B218" s="50"/>
      <c r="C218" s="51"/>
      <c r="D218" s="52"/>
      <c r="E218" s="52"/>
      <c r="F218" s="47" t="str">
        <f ca="1">IF(_SF_CORE!$A$2="BLOCK",NA(),IF(OR(D218="",E218=""),"",E218-D218))</f>
        <v/>
      </c>
    </row>
    <row r="219" spans="2:6" ht="16" x14ac:dyDescent="0.2">
      <c r="B219" s="50"/>
      <c r="C219" s="51"/>
      <c r="D219" s="52"/>
      <c r="E219" s="52"/>
      <c r="F219" s="47" t="str">
        <f ca="1">IF(_SF_CORE!$A$2="BLOCK",NA(),IF(OR(D219="",E219=""),"",E219-D219))</f>
        <v/>
      </c>
    </row>
    <row r="220" spans="2:6" ht="16" x14ac:dyDescent="0.2">
      <c r="B220" s="50"/>
      <c r="C220" s="51"/>
      <c r="D220" s="52"/>
      <c r="E220" s="52"/>
      <c r="F220" s="47" t="str">
        <f ca="1">IF(_SF_CORE!$A$2="BLOCK",NA(),IF(OR(D220="",E220=""),"",E220-D220))</f>
        <v/>
      </c>
    </row>
    <row r="221" spans="2:6" ht="16" x14ac:dyDescent="0.2">
      <c r="B221" s="50"/>
      <c r="C221" s="51"/>
      <c r="D221" s="52"/>
      <c r="E221" s="52"/>
      <c r="F221" s="47" t="str">
        <f ca="1">IF(_SF_CORE!$A$2="BLOCK",NA(),IF(OR(D221="",E221=""),"",E221-D221))</f>
        <v/>
      </c>
    </row>
    <row r="222" spans="2:6" ht="16" x14ac:dyDescent="0.2">
      <c r="B222" s="50"/>
      <c r="C222" s="51"/>
      <c r="D222" s="52"/>
      <c r="E222" s="52"/>
      <c r="F222" s="47" t="str">
        <f ca="1">IF(_SF_CORE!$A$2="BLOCK",NA(),IF(OR(D222="",E222=""),"",E222-D222))</f>
        <v/>
      </c>
    </row>
    <row r="223" spans="2:6" ht="16" x14ac:dyDescent="0.2">
      <c r="B223" s="50"/>
      <c r="C223" s="51"/>
      <c r="D223" s="52"/>
      <c r="E223" s="52"/>
      <c r="F223" s="47" t="str">
        <f ca="1">IF(_SF_CORE!$A$2="BLOCK",NA(),IF(OR(D223="",E223=""),"",E223-D223))</f>
        <v/>
      </c>
    </row>
    <row r="224" spans="2:6" ht="16" x14ac:dyDescent="0.2">
      <c r="B224" s="50"/>
      <c r="C224" s="51"/>
      <c r="D224" s="52"/>
      <c r="E224" s="52"/>
      <c r="F224" s="47" t="str">
        <f ca="1">IF(_SF_CORE!$A$2="BLOCK",NA(),IF(OR(D224="",E224=""),"",E224-D224))</f>
        <v/>
      </c>
    </row>
    <row r="225" spans="2:6" ht="16" x14ac:dyDescent="0.2">
      <c r="B225" s="50"/>
      <c r="C225" s="51"/>
      <c r="D225" s="52"/>
      <c r="E225" s="52"/>
      <c r="F225" s="47" t="str">
        <f ca="1">IF(_SF_CORE!$A$2="BLOCK",NA(),IF(OR(D225="",E225=""),"",E225-D225))</f>
        <v/>
      </c>
    </row>
    <row r="226" spans="2:6" ht="16" x14ac:dyDescent="0.2">
      <c r="B226" s="50"/>
      <c r="C226" s="51"/>
      <c r="D226" s="52"/>
      <c r="E226" s="52"/>
      <c r="F226" s="47" t="str">
        <f ca="1">IF(_SF_CORE!$A$2="BLOCK",NA(),IF(OR(D226="",E226=""),"",E226-D226))</f>
        <v/>
      </c>
    </row>
    <row r="227" spans="2:6" ht="16" x14ac:dyDescent="0.2">
      <c r="B227" s="50"/>
      <c r="C227" s="51"/>
      <c r="D227" s="52"/>
      <c r="E227" s="52"/>
      <c r="F227" s="47" t="str">
        <f ca="1">IF(_SF_CORE!$A$2="BLOCK",NA(),IF(OR(D227="",E227=""),"",E227-D227))</f>
        <v/>
      </c>
    </row>
    <row r="228" spans="2:6" ht="16" x14ac:dyDescent="0.2">
      <c r="B228" s="50"/>
      <c r="C228" s="51"/>
      <c r="D228" s="52"/>
      <c r="E228" s="52"/>
      <c r="F228" s="47" t="str">
        <f ca="1">IF(_SF_CORE!$A$2="BLOCK",NA(),IF(OR(D228="",E228=""),"",E228-D228))</f>
        <v/>
      </c>
    </row>
    <row r="229" spans="2:6" ht="16" x14ac:dyDescent="0.2">
      <c r="B229" s="50"/>
      <c r="C229" s="51"/>
      <c r="D229" s="52"/>
      <c r="E229" s="52"/>
      <c r="F229" s="47" t="str">
        <f ca="1">IF(_SF_CORE!$A$2="BLOCK",NA(),IF(OR(D229="",E229=""),"",E229-D229))</f>
        <v/>
      </c>
    </row>
    <row r="230" spans="2:6" ht="16" x14ac:dyDescent="0.2">
      <c r="B230" s="50"/>
      <c r="C230" s="51"/>
      <c r="D230" s="52"/>
      <c r="E230" s="52"/>
      <c r="F230" s="47" t="str">
        <f ca="1">IF(_SF_CORE!$A$2="BLOCK",NA(),IF(OR(D230="",E230=""),"",E230-D230))</f>
        <v/>
      </c>
    </row>
    <row r="231" spans="2:6" ht="16" x14ac:dyDescent="0.2">
      <c r="B231" s="50"/>
      <c r="C231" s="51"/>
      <c r="D231" s="52"/>
      <c r="E231" s="52"/>
      <c r="F231" s="47" t="str">
        <f ca="1">IF(_SF_CORE!$A$2="BLOCK",NA(),IF(OR(D231="",E231=""),"",E231-D231))</f>
        <v/>
      </c>
    </row>
    <row r="232" spans="2:6" ht="16" x14ac:dyDescent="0.2">
      <c r="B232" s="50"/>
      <c r="C232" s="51"/>
      <c r="D232" s="52"/>
      <c r="E232" s="52"/>
      <c r="F232" s="47" t="str">
        <f ca="1">IF(_SF_CORE!$A$2="BLOCK",NA(),IF(OR(D232="",E232=""),"",E232-D232))</f>
        <v/>
      </c>
    </row>
    <row r="233" spans="2:6" ht="16" x14ac:dyDescent="0.2">
      <c r="B233" s="50"/>
      <c r="C233" s="51"/>
      <c r="D233" s="52"/>
      <c r="E233" s="52"/>
      <c r="F233" s="47" t="str">
        <f ca="1">IF(_SF_CORE!$A$2="BLOCK",NA(),IF(OR(D233="",E233=""),"",E233-D233))</f>
        <v/>
      </c>
    </row>
    <row r="234" spans="2:6" ht="16" x14ac:dyDescent="0.2">
      <c r="B234" s="50"/>
      <c r="C234" s="51"/>
      <c r="D234" s="52"/>
      <c r="E234" s="52"/>
      <c r="F234" s="47" t="str">
        <f ca="1">IF(_SF_CORE!$A$2="BLOCK",NA(),IF(OR(D234="",E234=""),"",E234-D234))</f>
        <v/>
      </c>
    </row>
    <row r="235" spans="2:6" ht="16" x14ac:dyDescent="0.2">
      <c r="B235" s="50"/>
      <c r="C235" s="51"/>
      <c r="D235" s="52"/>
      <c r="E235" s="52"/>
      <c r="F235" s="47" t="str">
        <f ca="1">IF(_SF_CORE!$A$2="BLOCK",NA(),IF(OR(D235="",E235=""),"",E235-D235))</f>
        <v/>
      </c>
    </row>
    <row r="236" spans="2:6" ht="16" x14ac:dyDescent="0.2">
      <c r="B236" s="50"/>
      <c r="C236" s="51"/>
      <c r="D236" s="52"/>
      <c r="E236" s="52"/>
      <c r="F236" s="47" t="str">
        <f ca="1">IF(_SF_CORE!$A$2="BLOCK",NA(),IF(OR(D236="",E236=""),"",E236-D236))</f>
        <v/>
      </c>
    </row>
    <row r="237" spans="2:6" ht="16" x14ac:dyDescent="0.2">
      <c r="B237" s="50"/>
      <c r="C237" s="51"/>
      <c r="D237" s="52"/>
      <c r="E237" s="52"/>
      <c r="F237" s="47" t="str">
        <f ca="1">IF(_SF_CORE!$A$2="BLOCK",NA(),IF(OR(D237="",E237=""),"",E237-D237))</f>
        <v/>
      </c>
    </row>
    <row r="238" spans="2:6" ht="16" x14ac:dyDescent="0.2">
      <c r="B238" s="50"/>
      <c r="C238" s="51"/>
      <c r="D238" s="52"/>
      <c r="E238" s="52"/>
      <c r="F238" s="47" t="str">
        <f ca="1">IF(_SF_CORE!$A$2="BLOCK",NA(),IF(OR(D238="",E238=""),"",E238-D238))</f>
        <v/>
      </c>
    </row>
    <row r="239" spans="2:6" ht="16" x14ac:dyDescent="0.2">
      <c r="B239" s="50"/>
      <c r="C239" s="51"/>
      <c r="D239" s="52"/>
      <c r="E239" s="52"/>
      <c r="F239" s="47" t="str">
        <f ca="1">IF(_SF_CORE!$A$2="BLOCK",NA(),IF(OR(D239="",E239=""),"",E239-D239))</f>
        <v/>
      </c>
    </row>
    <row r="240" spans="2:6" ht="16" x14ac:dyDescent="0.2">
      <c r="B240" s="50"/>
      <c r="C240" s="51"/>
      <c r="D240" s="52"/>
      <c r="E240" s="52"/>
      <c r="F240" s="47" t="str">
        <f ca="1">IF(_SF_CORE!$A$2="BLOCK",NA(),IF(OR(D240="",E240=""),"",E240-D240))</f>
        <v/>
      </c>
    </row>
    <row r="241" spans="2:6" ht="16" x14ac:dyDescent="0.2">
      <c r="B241" s="50"/>
      <c r="C241" s="51"/>
      <c r="D241" s="52"/>
      <c r="E241" s="52"/>
      <c r="F241" s="47" t="str">
        <f ca="1">IF(_SF_CORE!$A$2="BLOCK",NA(),IF(OR(D241="",E241=""),"",E241-D241))</f>
        <v/>
      </c>
    </row>
    <row r="242" spans="2:6" ht="16" x14ac:dyDescent="0.2">
      <c r="B242" s="50"/>
      <c r="C242" s="51"/>
      <c r="D242" s="52"/>
      <c r="E242" s="52"/>
      <c r="F242" s="47" t="str">
        <f ca="1">IF(_SF_CORE!$A$2="BLOCK",NA(),IF(OR(D242="",E242=""),"",E242-D242))</f>
        <v/>
      </c>
    </row>
    <row r="243" spans="2:6" ht="16" x14ac:dyDescent="0.2">
      <c r="B243" s="50"/>
      <c r="C243" s="51"/>
      <c r="D243" s="52"/>
      <c r="E243" s="52"/>
      <c r="F243" s="47" t="str">
        <f ca="1">IF(_SF_CORE!$A$2="BLOCK",NA(),IF(OR(D243="",E243=""),"",E243-D243))</f>
        <v/>
      </c>
    </row>
    <row r="244" spans="2:6" ht="16" x14ac:dyDescent="0.2">
      <c r="B244" s="50"/>
      <c r="C244" s="51"/>
      <c r="D244" s="52"/>
      <c r="E244" s="52"/>
      <c r="F244" s="47" t="str">
        <f ca="1">IF(_SF_CORE!$A$2="BLOCK",NA(),IF(OR(D244="",E244=""),"",E244-D244))</f>
        <v/>
      </c>
    </row>
    <row r="245" spans="2:6" ht="16" x14ac:dyDescent="0.2">
      <c r="B245" s="50"/>
      <c r="C245" s="51"/>
      <c r="D245" s="52"/>
      <c r="E245" s="52"/>
      <c r="F245" s="47" t="str">
        <f ca="1">IF(_SF_CORE!$A$2="BLOCK",NA(),IF(OR(D245="",E245=""),"",E245-D245))</f>
        <v/>
      </c>
    </row>
    <row r="246" spans="2:6" ht="16" x14ac:dyDescent="0.2">
      <c r="B246" s="50"/>
      <c r="C246" s="51"/>
      <c r="D246" s="52"/>
      <c r="E246" s="52"/>
      <c r="F246" s="47" t="str">
        <f ca="1">IF(_SF_CORE!$A$2="BLOCK",NA(),IF(OR(D246="",E246=""),"",E246-D246))</f>
        <v/>
      </c>
    </row>
    <row r="247" spans="2:6" ht="16" x14ac:dyDescent="0.2">
      <c r="B247" s="50"/>
      <c r="C247" s="51"/>
      <c r="D247" s="52"/>
      <c r="E247" s="52"/>
      <c r="F247" s="47" t="str">
        <f ca="1">IF(_SF_CORE!$A$2="BLOCK",NA(),IF(OR(D247="",E247=""),"",E247-D247))</f>
        <v/>
      </c>
    </row>
    <row r="248" spans="2:6" ht="16" x14ac:dyDescent="0.2">
      <c r="B248" s="50"/>
      <c r="C248" s="51"/>
      <c r="D248" s="52"/>
      <c r="E248" s="52"/>
      <c r="F248" s="47" t="str">
        <f ca="1">IF(_SF_CORE!$A$2="BLOCK",NA(),IF(OR(D248="",E248=""),"",E248-D248))</f>
        <v/>
      </c>
    </row>
    <row r="249" spans="2:6" ht="16" x14ac:dyDescent="0.2">
      <c r="B249" s="50"/>
      <c r="C249" s="51"/>
      <c r="D249" s="52"/>
      <c r="E249" s="52"/>
      <c r="F249" s="47" t="str">
        <f ca="1">IF(_SF_CORE!$A$2="BLOCK",NA(),IF(OR(D249="",E249=""),"",E249-D249))</f>
        <v/>
      </c>
    </row>
    <row r="250" spans="2:6" ht="16" x14ac:dyDescent="0.2">
      <c r="B250" s="50"/>
      <c r="C250" s="51"/>
      <c r="D250" s="52"/>
      <c r="E250" s="52"/>
      <c r="F250" s="47" t="str">
        <f ca="1">IF(_SF_CORE!$A$2="BLOCK",NA(),IF(OR(D250="",E250=""),"",E250-D250))</f>
        <v/>
      </c>
    </row>
    <row r="251" spans="2:6" ht="16" x14ac:dyDescent="0.2">
      <c r="B251" s="50"/>
      <c r="C251" s="51"/>
      <c r="D251" s="52"/>
      <c r="E251" s="52"/>
      <c r="F251" s="47" t="str">
        <f ca="1">IF(_SF_CORE!$A$2="BLOCK",NA(),IF(OR(D251="",E251=""),"",E251-D251))</f>
        <v/>
      </c>
    </row>
    <row r="252" spans="2:6" ht="16" x14ac:dyDescent="0.2">
      <c r="B252" s="50"/>
      <c r="C252" s="51"/>
      <c r="D252" s="52"/>
      <c r="E252" s="52"/>
      <c r="F252" s="47" t="str">
        <f ca="1">IF(_SF_CORE!$A$2="BLOCK",NA(),IF(OR(D252="",E252=""),"",E252-D252))</f>
        <v/>
      </c>
    </row>
    <row r="253" spans="2:6" ht="16" x14ac:dyDescent="0.2">
      <c r="B253" s="50"/>
      <c r="C253" s="51"/>
      <c r="D253" s="52"/>
      <c r="E253" s="52"/>
      <c r="F253" s="47" t="str">
        <f ca="1">IF(_SF_CORE!$A$2="BLOCK",NA(),IF(OR(D253="",E253=""),"",E253-D253))</f>
        <v/>
      </c>
    </row>
    <row r="254" spans="2:6" ht="16" x14ac:dyDescent="0.2">
      <c r="B254" s="50"/>
      <c r="C254" s="51"/>
      <c r="D254" s="52"/>
      <c r="E254" s="52"/>
      <c r="F254" s="47" t="str">
        <f ca="1">IF(_SF_CORE!$A$2="BLOCK",NA(),IF(OR(D254="",E254=""),"",E254-D254))</f>
        <v/>
      </c>
    </row>
    <row r="255" spans="2:6" ht="16" x14ac:dyDescent="0.2">
      <c r="B255" s="50"/>
      <c r="C255" s="51"/>
      <c r="D255" s="52"/>
      <c r="E255" s="52"/>
      <c r="F255" s="47" t="str">
        <f ca="1">IF(_SF_CORE!$A$2="BLOCK",NA(),IF(OR(D255="",E255=""),"",E255-D255))</f>
        <v/>
      </c>
    </row>
    <row r="256" spans="2:6" ht="16" x14ac:dyDescent="0.2">
      <c r="B256" s="50"/>
      <c r="C256" s="51"/>
      <c r="D256" s="52"/>
      <c r="E256" s="52"/>
      <c r="F256" s="47" t="str">
        <f ca="1">IF(_SF_CORE!$A$2="BLOCK",NA(),IF(OR(D256="",E256=""),"",E256-D256))</f>
        <v/>
      </c>
    </row>
    <row r="257" spans="2:6" ht="16" x14ac:dyDescent="0.2">
      <c r="B257" s="50"/>
      <c r="C257" s="51"/>
      <c r="D257" s="52"/>
      <c r="E257" s="52"/>
      <c r="F257" s="47" t="str">
        <f ca="1">IF(_SF_CORE!$A$2="BLOCK",NA(),IF(OR(D257="",E257=""),"",E257-D257))</f>
        <v/>
      </c>
    </row>
    <row r="258" spans="2:6" ht="16" x14ac:dyDescent="0.2">
      <c r="B258" s="50"/>
      <c r="C258" s="51"/>
      <c r="D258" s="52"/>
      <c r="E258" s="52"/>
      <c r="F258" s="47" t="str">
        <f ca="1">IF(_SF_CORE!$A$2="BLOCK",NA(),IF(OR(D258="",E258=""),"",E258-D258))</f>
        <v/>
      </c>
    </row>
    <row r="259" spans="2:6" ht="16" x14ac:dyDescent="0.2">
      <c r="B259" s="50"/>
      <c r="C259" s="51"/>
      <c r="D259" s="52"/>
      <c r="E259" s="52"/>
      <c r="F259" s="47" t="str">
        <f ca="1">IF(_SF_CORE!$A$2="BLOCK",NA(),IF(OR(D259="",E259=""),"",E259-D259))</f>
        <v/>
      </c>
    </row>
    <row r="260" spans="2:6" ht="16" x14ac:dyDescent="0.2">
      <c r="B260" s="50"/>
      <c r="C260" s="51"/>
      <c r="D260" s="52"/>
      <c r="E260" s="52"/>
      <c r="F260" s="47" t="str">
        <f ca="1">IF(_SF_CORE!$A$2="BLOCK",NA(),IF(OR(D260="",E260=""),"",E260-D260))</f>
        <v/>
      </c>
    </row>
    <row r="261" spans="2:6" ht="16" x14ac:dyDescent="0.2">
      <c r="B261" s="50"/>
      <c r="C261" s="51"/>
      <c r="D261" s="52"/>
      <c r="E261" s="52"/>
      <c r="F261" s="47" t="str">
        <f ca="1">IF(_SF_CORE!$A$2="BLOCK",NA(),IF(OR(D261="",E261=""),"",E261-D261))</f>
        <v/>
      </c>
    </row>
    <row r="262" spans="2:6" ht="16" x14ac:dyDescent="0.2">
      <c r="B262" s="50"/>
      <c r="C262" s="51"/>
      <c r="D262" s="52"/>
      <c r="E262" s="52"/>
      <c r="F262" s="47" t="str">
        <f ca="1">IF(_SF_CORE!$A$2="BLOCK",NA(),IF(OR(D262="",E262=""),"",E262-D262))</f>
        <v/>
      </c>
    </row>
    <row r="263" spans="2:6" ht="16" x14ac:dyDescent="0.2">
      <c r="B263" s="50"/>
      <c r="C263" s="51"/>
      <c r="D263" s="52"/>
      <c r="E263" s="52"/>
      <c r="F263" s="47" t="str">
        <f ca="1">IF(_SF_CORE!$A$2="BLOCK",NA(),IF(OR(D263="",E263=""),"",E263-D263))</f>
        <v/>
      </c>
    </row>
    <row r="264" spans="2:6" ht="16" x14ac:dyDescent="0.2">
      <c r="B264" s="50"/>
      <c r="C264" s="51"/>
      <c r="D264" s="52"/>
      <c r="E264" s="52"/>
      <c r="F264" s="47" t="str">
        <f ca="1">IF(_SF_CORE!$A$2="BLOCK",NA(),IF(OR(D264="",E264=""),"",E264-D264))</f>
        <v/>
      </c>
    </row>
    <row r="265" spans="2:6" ht="16" x14ac:dyDescent="0.2">
      <c r="B265" s="50"/>
      <c r="C265" s="51"/>
      <c r="D265" s="52"/>
      <c r="E265" s="52"/>
      <c r="F265" s="47" t="str">
        <f ca="1">IF(_SF_CORE!$A$2="BLOCK",NA(),IF(OR(D265="",E265=""),"",E265-D265))</f>
        <v/>
      </c>
    </row>
    <row r="266" spans="2:6" ht="16" x14ac:dyDescent="0.2">
      <c r="B266" s="50"/>
      <c r="C266" s="51"/>
      <c r="D266" s="52"/>
      <c r="E266" s="52"/>
      <c r="F266" s="47" t="str">
        <f ca="1">IF(_SF_CORE!$A$2="BLOCK",NA(),IF(OR(D266="",E266=""),"",E266-D266))</f>
        <v/>
      </c>
    </row>
    <row r="267" spans="2:6" ht="16" x14ac:dyDescent="0.2">
      <c r="B267" s="50"/>
      <c r="C267" s="51"/>
      <c r="D267" s="52"/>
      <c r="E267" s="52"/>
      <c r="F267" s="47" t="str">
        <f ca="1">IF(_SF_CORE!$A$2="BLOCK",NA(),IF(OR(D267="",E267=""),"",E267-D267))</f>
        <v/>
      </c>
    </row>
    <row r="268" spans="2:6" ht="16" x14ac:dyDescent="0.2">
      <c r="B268" s="50"/>
      <c r="C268" s="51"/>
      <c r="D268" s="52"/>
      <c r="E268" s="52"/>
      <c r="F268" s="47" t="str">
        <f ca="1">IF(_SF_CORE!$A$2="BLOCK",NA(),IF(OR(D268="",E268=""),"",E268-D268))</f>
        <v/>
      </c>
    </row>
    <row r="269" spans="2:6" ht="16" x14ac:dyDescent="0.2">
      <c r="B269" s="50"/>
      <c r="C269" s="51"/>
      <c r="D269" s="52"/>
      <c r="E269" s="52"/>
      <c r="F269" s="47" t="str">
        <f ca="1">IF(_SF_CORE!$A$2="BLOCK",NA(),IF(OR(D269="",E269=""),"",E269-D269))</f>
        <v/>
      </c>
    </row>
    <row r="270" spans="2:6" ht="16" x14ac:dyDescent="0.2">
      <c r="B270" s="50"/>
      <c r="C270" s="51"/>
      <c r="D270" s="52"/>
      <c r="E270" s="52"/>
      <c r="F270" s="47" t="str">
        <f ca="1">IF(_SF_CORE!$A$2="BLOCK",NA(),IF(OR(D270="",E270=""),"",E270-D270))</f>
        <v/>
      </c>
    </row>
    <row r="271" spans="2:6" ht="16" x14ac:dyDescent="0.2">
      <c r="B271" s="50"/>
      <c r="C271" s="51"/>
      <c r="D271" s="52"/>
      <c r="E271" s="52"/>
      <c r="F271" s="47" t="str">
        <f ca="1">IF(_SF_CORE!$A$2="BLOCK",NA(),IF(OR(D271="",E271=""),"",E271-D271))</f>
        <v/>
      </c>
    </row>
    <row r="272" spans="2:6" ht="16" x14ac:dyDescent="0.2">
      <c r="B272" s="50"/>
      <c r="C272" s="51"/>
      <c r="D272" s="52"/>
      <c r="E272" s="52"/>
      <c r="F272" s="47" t="str">
        <f ca="1">IF(_SF_CORE!$A$2="BLOCK",NA(),IF(OR(D272="",E272=""),"",E272-D272))</f>
        <v/>
      </c>
    </row>
    <row r="273" spans="2:6" ht="16" x14ac:dyDescent="0.2">
      <c r="B273" s="50"/>
      <c r="C273" s="51"/>
      <c r="D273" s="52"/>
      <c r="E273" s="52"/>
      <c r="F273" s="47" t="str">
        <f ca="1">IF(_SF_CORE!$A$2="BLOCK",NA(),IF(OR(D273="",E273=""),"",E273-D273))</f>
        <v/>
      </c>
    </row>
    <row r="274" spans="2:6" ht="16" x14ac:dyDescent="0.2">
      <c r="B274" s="50"/>
      <c r="C274" s="51"/>
      <c r="D274" s="52"/>
      <c r="E274" s="52"/>
      <c r="F274" s="47" t="str">
        <f ca="1">IF(_SF_CORE!$A$2="BLOCK",NA(),IF(OR(D274="",E274=""),"",E274-D274))</f>
        <v/>
      </c>
    </row>
    <row r="275" spans="2:6" ht="16" x14ac:dyDescent="0.2">
      <c r="B275" s="50"/>
      <c r="C275" s="51"/>
      <c r="D275" s="52"/>
      <c r="E275" s="52"/>
      <c r="F275" s="47" t="str">
        <f ca="1">IF(_SF_CORE!$A$2="BLOCK",NA(),IF(OR(D275="",E275=""),"",E275-D275))</f>
        <v/>
      </c>
    </row>
    <row r="276" spans="2:6" ht="16" x14ac:dyDescent="0.2">
      <c r="B276" s="50"/>
      <c r="C276" s="51"/>
      <c r="D276" s="52"/>
      <c r="E276" s="52"/>
      <c r="F276" s="47" t="str">
        <f ca="1">IF(_SF_CORE!$A$2="BLOCK",NA(),IF(OR(D276="",E276=""),"",E276-D276))</f>
        <v/>
      </c>
    </row>
    <row r="277" spans="2:6" ht="16" x14ac:dyDescent="0.2">
      <c r="B277" s="50"/>
      <c r="C277" s="51"/>
      <c r="D277" s="52"/>
      <c r="E277" s="52"/>
      <c r="F277" s="47" t="str">
        <f ca="1">IF(_SF_CORE!$A$2="BLOCK",NA(),IF(OR(D277="",E277=""),"",E277-D277))</f>
        <v/>
      </c>
    </row>
    <row r="278" spans="2:6" ht="16" x14ac:dyDescent="0.2">
      <c r="B278" s="50"/>
      <c r="C278" s="51"/>
      <c r="D278" s="52"/>
      <c r="E278" s="52"/>
      <c r="F278" s="47" t="str">
        <f ca="1">IF(_SF_CORE!$A$2="BLOCK",NA(),IF(OR(D278="",E278=""),"",E278-D278))</f>
        <v/>
      </c>
    </row>
    <row r="279" spans="2:6" ht="16" x14ac:dyDescent="0.2">
      <c r="B279" s="50"/>
      <c r="C279" s="51"/>
      <c r="D279" s="52"/>
      <c r="E279" s="52"/>
      <c r="F279" s="47" t="str">
        <f ca="1">IF(_SF_CORE!$A$2="BLOCK",NA(),IF(OR(D279="",E279=""),"",E279-D279))</f>
        <v/>
      </c>
    </row>
    <row r="280" spans="2:6" ht="16" x14ac:dyDescent="0.2">
      <c r="B280" s="50"/>
      <c r="C280" s="51"/>
      <c r="D280" s="52"/>
      <c r="E280" s="52"/>
      <c r="F280" s="47" t="str">
        <f ca="1">IF(_SF_CORE!$A$2="BLOCK",NA(),IF(OR(D280="",E280=""),"",E280-D280))</f>
        <v/>
      </c>
    </row>
    <row r="281" spans="2:6" ht="16" x14ac:dyDescent="0.2">
      <c r="B281" s="50"/>
      <c r="C281" s="51"/>
      <c r="D281" s="52"/>
      <c r="E281" s="52"/>
      <c r="F281" s="47" t="str">
        <f ca="1">IF(_SF_CORE!$A$2="BLOCK",NA(),IF(OR(D281="",E281=""),"",E281-D281))</f>
        <v/>
      </c>
    </row>
    <row r="282" spans="2:6" ht="16" x14ac:dyDescent="0.2">
      <c r="B282" s="50"/>
      <c r="C282" s="51"/>
      <c r="D282" s="52"/>
      <c r="E282" s="52"/>
      <c r="F282" s="47" t="str">
        <f ca="1">IF(_SF_CORE!$A$2="BLOCK",NA(),IF(OR(D282="",E282=""),"",E282-D282))</f>
        <v/>
      </c>
    </row>
    <row r="283" spans="2:6" ht="16" x14ac:dyDescent="0.2">
      <c r="B283" s="50"/>
      <c r="C283" s="51"/>
      <c r="D283" s="52"/>
      <c r="E283" s="52"/>
      <c r="F283" s="47" t="str">
        <f ca="1">IF(_SF_CORE!$A$2="BLOCK",NA(),IF(OR(D283="",E283=""),"",E283-D283))</f>
        <v/>
      </c>
    </row>
    <row r="284" spans="2:6" ht="16" x14ac:dyDescent="0.2">
      <c r="B284" s="50"/>
      <c r="C284" s="51"/>
      <c r="D284" s="52"/>
      <c r="E284" s="52"/>
      <c r="F284" s="47" t="str">
        <f ca="1">IF(_SF_CORE!$A$2="BLOCK",NA(),IF(OR(D284="",E284=""),"",E284-D284))</f>
        <v/>
      </c>
    </row>
    <row r="285" spans="2:6" ht="16" x14ac:dyDescent="0.2">
      <c r="B285" s="50"/>
      <c r="C285" s="51"/>
      <c r="D285" s="52"/>
      <c r="E285" s="52"/>
      <c r="F285" s="47" t="str">
        <f ca="1">IF(_SF_CORE!$A$2="BLOCK",NA(),IF(OR(D285="",E285=""),"",E285-D285))</f>
        <v/>
      </c>
    </row>
    <row r="286" spans="2:6" ht="16" x14ac:dyDescent="0.2">
      <c r="B286" s="50"/>
      <c r="C286" s="51"/>
      <c r="D286" s="52"/>
      <c r="E286" s="52"/>
      <c r="F286" s="47" t="str">
        <f ca="1">IF(_SF_CORE!$A$2="BLOCK",NA(),IF(OR(D286="",E286=""),"",E286-D286))</f>
        <v/>
      </c>
    </row>
    <row r="287" spans="2:6" ht="16" x14ac:dyDescent="0.2">
      <c r="B287" s="50"/>
      <c r="C287" s="51"/>
      <c r="D287" s="52"/>
      <c r="E287" s="52"/>
      <c r="F287" s="47" t="str">
        <f ca="1">IF(_SF_CORE!$A$2="BLOCK",NA(),IF(OR(D287="",E287=""),"",E287-D287))</f>
        <v/>
      </c>
    </row>
    <row r="288" spans="2:6" ht="16" x14ac:dyDescent="0.2">
      <c r="B288" s="50"/>
      <c r="C288" s="51"/>
      <c r="D288" s="52"/>
      <c r="E288" s="52"/>
      <c r="F288" s="47" t="str">
        <f ca="1">IF(_SF_CORE!$A$2="BLOCK",NA(),IF(OR(D288="",E288=""),"",E288-D288))</f>
        <v/>
      </c>
    </row>
    <row r="289" spans="2:6" ht="16" x14ac:dyDescent="0.2">
      <c r="B289" s="50"/>
      <c r="C289" s="51"/>
      <c r="D289" s="52"/>
      <c r="E289" s="52"/>
      <c r="F289" s="47" t="str">
        <f ca="1">IF(_SF_CORE!$A$2="BLOCK",NA(),IF(OR(D289="",E289=""),"",E289-D289))</f>
        <v/>
      </c>
    </row>
    <row r="290" spans="2:6" ht="16" x14ac:dyDescent="0.2">
      <c r="B290" s="50"/>
      <c r="C290" s="51"/>
      <c r="D290" s="52"/>
      <c r="E290" s="52"/>
      <c r="F290" s="47" t="str">
        <f ca="1">IF(_SF_CORE!$A$2="BLOCK",NA(),IF(OR(D290="",E290=""),"",E290-D290))</f>
        <v/>
      </c>
    </row>
    <row r="291" spans="2:6" ht="16" x14ac:dyDescent="0.2">
      <c r="B291" s="50"/>
      <c r="C291" s="51"/>
      <c r="D291" s="52"/>
      <c r="E291" s="52"/>
      <c r="F291" s="47" t="str">
        <f ca="1">IF(_SF_CORE!$A$2="BLOCK",NA(),IF(OR(D291="",E291=""),"",E291-D291))</f>
        <v/>
      </c>
    </row>
    <row r="292" spans="2:6" ht="16" x14ac:dyDescent="0.2">
      <c r="B292" s="50"/>
      <c r="C292" s="51"/>
      <c r="D292" s="52"/>
      <c r="E292" s="52"/>
      <c r="F292" s="47" t="str">
        <f ca="1">IF(_SF_CORE!$A$2="BLOCK",NA(),IF(OR(D292="",E292=""),"",E292-D292))</f>
        <v/>
      </c>
    </row>
    <row r="293" spans="2:6" ht="16" x14ac:dyDescent="0.2">
      <c r="B293" s="50"/>
      <c r="C293" s="51"/>
      <c r="D293" s="52"/>
      <c r="E293" s="52"/>
      <c r="F293" s="47" t="str">
        <f ca="1">IF(_SF_CORE!$A$2="BLOCK",NA(),IF(OR(D293="",E293=""),"",E293-D293))</f>
        <v/>
      </c>
    </row>
    <row r="294" spans="2:6" ht="16" x14ac:dyDescent="0.2">
      <c r="B294" s="50"/>
      <c r="C294" s="51"/>
      <c r="D294" s="52"/>
      <c r="E294" s="52"/>
      <c r="F294" s="47" t="str">
        <f ca="1">IF(_SF_CORE!$A$2="BLOCK",NA(),IF(OR(D294="",E294=""),"",E294-D294))</f>
        <v/>
      </c>
    </row>
    <row r="295" spans="2:6" ht="16" x14ac:dyDescent="0.2">
      <c r="B295" s="50"/>
      <c r="C295" s="51"/>
      <c r="D295" s="52"/>
      <c r="E295" s="52"/>
      <c r="F295" s="47" t="str">
        <f ca="1">IF(_SF_CORE!$A$2="BLOCK",NA(),IF(OR(D295="",E295=""),"",E295-D295))</f>
        <v/>
      </c>
    </row>
    <row r="296" spans="2:6" ht="16" x14ac:dyDescent="0.2">
      <c r="B296" s="50"/>
      <c r="C296" s="51"/>
      <c r="D296" s="52"/>
      <c r="E296" s="52"/>
      <c r="F296" s="47" t="str">
        <f ca="1">IF(_SF_CORE!$A$2="BLOCK",NA(),IF(OR(D296="",E296=""),"",E296-D296))</f>
        <v/>
      </c>
    </row>
    <row r="297" spans="2:6" ht="16" x14ac:dyDescent="0.2">
      <c r="B297" s="50"/>
      <c r="C297" s="51"/>
      <c r="D297" s="52"/>
      <c r="E297" s="52"/>
      <c r="F297" s="47" t="str">
        <f ca="1">IF(_SF_CORE!$A$2="BLOCK",NA(),IF(OR(D297="",E297=""),"",E297-D297))</f>
        <v/>
      </c>
    </row>
    <row r="298" spans="2:6" ht="16" x14ac:dyDescent="0.2">
      <c r="B298" s="50"/>
      <c r="C298" s="51"/>
      <c r="D298" s="52"/>
      <c r="E298" s="52"/>
      <c r="F298" s="47" t="str">
        <f ca="1">IF(_SF_CORE!$A$2="BLOCK",NA(),IF(OR(D298="",E298=""),"",E298-D298))</f>
        <v/>
      </c>
    </row>
    <row r="299" spans="2:6" ht="16" x14ac:dyDescent="0.2">
      <c r="B299" s="50"/>
      <c r="C299" s="51"/>
      <c r="D299" s="52"/>
      <c r="E299" s="52"/>
      <c r="F299" s="47" t="str">
        <f ca="1">IF(_SF_CORE!$A$2="BLOCK",NA(),IF(OR(D299="",E299=""),"",E299-D299))</f>
        <v/>
      </c>
    </row>
    <row r="300" spans="2:6" ht="16" x14ac:dyDescent="0.2">
      <c r="B300" s="50"/>
      <c r="C300" s="51"/>
      <c r="D300" s="52"/>
      <c r="E300" s="52"/>
      <c r="F300" s="47" t="str">
        <f ca="1">IF(_SF_CORE!$A$2="BLOCK",NA(),IF(OR(D300="",E300=""),"",E300-D300))</f>
        <v/>
      </c>
    </row>
    <row r="301" spans="2:6" ht="16" x14ac:dyDescent="0.2">
      <c r="B301" s="50"/>
      <c r="C301" s="51"/>
      <c r="D301" s="52"/>
      <c r="E301" s="52"/>
      <c r="F301" s="47" t="str">
        <f ca="1">IF(_SF_CORE!$A$2="BLOCK",NA(),IF(OR(D301="",E301=""),"",E301-D301))</f>
        <v/>
      </c>
    </row>
    <row r="302" spans="2:6" ht="16" x14ac:dyDescent="0.2">
      <c r="B302" s="50"/>
      <c r="C302" s="51"/>
      <c r="D302" s="52"/>
      <c r="E302" s="52"/>
      <c r="F302" s="47" t="str">
        <f ca="1">IF(_SF_CORE!$A$2="BLOCK",NA(),IF(OR(D302="",E302=""),"",E302-D302))</f>
        <v/>
      </c>
    </row>
    <row r="303" spans="2:6" ht="16" x14ac:dyDescent="0.2">
      <c r="B303" s="50"/>
      <c r="C303" s="51"/>
      <c r="D303" s="52"/>
      <c r="E303" s="52"/>
      <c r="F303" s="47" t="str">
        <f ca="1">IF(_SF_CORE!$A$2="BLOCK",NA(),IF(OR(D303="",E303=""),"",E303-D303))</f>
        <v/>
      </c>
    </row>
    <row r="304" spans="2:6" ht="16" x14ac:dyDescent="0.2">
      <c r="B304" s="50"/>
      <c r="C304" s="51"/>
      <c r="D304" s="52"/>
      <c r="E304" s="52"/>
      <c r="F304" s="47" t="str">
        <f ca="1">IF(_SF_CORE!$A$2="BLOCK",NA(),IF(OR(D304="",E304=""),"",E304-D304))</f>
        <v/>
      </c>
    </row>
    <row r="305" spans="2:6" ht="16" x14ac:dyDescent="0.2">
      <c r="B305" s="50"/>
      <c r="C305" s="51"/>
      <c r="D305" s="52"/>
      <c r="E305" s="52"/>
      <c r="F305" s="47" t="str">
        <f ca="1">IF(_SF_CORE!$A$2="BLOCK",NA(),IF(OR(D305="",E305=""),"",E305-D305))</f>
        <v/>
      </c>
    </row>
    <row r="306" spans="2:6" ht="16" x14ac:dyDescent="0.2">
      <c r="B306" s="50"/>
      <c r="C306" s="51"/>
      <c r="D306" s="52"/>
      <c r="E306" s="52"/>
      <c r="F306" s="47" t="str">
        <f ca="1">IF(_SF_CORE!$A$2="BLOCK",NA(),IF(OR(D306="",E306=""),"",E306-D306))</f>
        <v/>
      </c>
    </row>
    <row r="307" spans="2:6" ht="16" x14ac:dyDescent="0.2">
      <c r="B307" s="50"/>
      <c r="C307" s="51"/>
      <c r="D307" s="52"/>
      <c r="E307" s="52"/>
      <c r="F307" s="47" t="str">
        <f ca="1">IF(_SF_CORE!$A$2="BLOCK",NA(),IF(OR(D307="",E307=""),"",E307-D307))</f>
        <v/>
      </c>
    </row>
    <row r="308" spans="2:6" ht="16" x14ac:dyDescent="0.2">
      <c r="B308" s="50"/>
      <c r="C308" s="51"/>
      <c r="D308" s="52"/>
      <c r="E308" s="52"/>
      <c r="F308" s="47" t="str">
        <f ca="1">IF(_SF_CORE!$A$2="BLOCK",NA(),IF(OR(D308="",E308=""),"",E308-D308))</f>
        <v/>
      </c>
    </row>
    <row r="309" spans="2:6" ht="16" x14ac:dyDescent="0.2">
      <c r="B309" s="50"/>
      <c r="C309" s="51"/>
      <c r="D309" s="52"/>
      <c r="E309" s="52"/>
      <c r="F309" s="47" t="str">
        <f ca="1">IF(_SF_CORE!$A$2="BLOCK",NA(),IF(OR(D309="",E309=""),"",E309-D309))</f>
        <v/>
      </c>
    </row>
    <row r="310" spans="2:6" ht="16" x14ac:dyDescent="0.2">
      <c r="B310" s="50"/>
      <c r="C310" s="51"/>
      <c r="D310" s="52"/>
      <c r="E310" s="52"/>
      <c r="F310" s="47" t="str">
        <f ca="1">IF(_SF_CORE!$A$2="BLOCK",NA(),IF(OR(D310="",E310=""),"",E310-D310))</f>
        <v/>
      </c>
    </row>
    <row r="311" spans="2:6" ht="16" x14ac:dyDescent="0.2">
      <c r="B311" s="50"/>
      <c r="C311" s="51"/>
      <c r="D311" s="52"/>
      <c r="E311" s="52"/>
      <c r="F311" s="47" t="str">
        <f ca="1">IF(_SF_CORE!$A$2="BLOCK",NA(),IF(OR(D311="",E311=""),"",E311-D311))</f>
        <v/>
      </c>
    </row>
    <row r="312" spans="2:6" ht="16" x14ac:dyDescent="0.2">
      <c r="B312" s="50"/>
      <c r="C312" s="51"/>
      <c r="D312" s="52"/>
      <c r="E312" s="52"/>
      <c r="F312" s="47" t="str">
        <f ca="1">IF(_SF_CORE!$A$2="BLOCK",NA(),IF(OR(D312="",E312=""),"",E312-D312))</f>
        <v/>
      </c>
    </row>
    <row r="313" spans="2:6" ht="16" x14ac:dyDescent="0.2">
      <c r="B313" s="50"/>
      <c r="C313" s="51"/>
      <c r="D313" s="52"/>
      <c r="E313" s="52"/>
      <c r="F313" s="47" t="str">
        <f ca="1">IF(_SF_CORE!$A$2="BLOCK",NA(),IF(OR(D313="",E313=""),"",E313-D313))</f>
        <v/>
      </c>
    </row>
    <row r="314" spans="2:6" ht="16" x14ac:dyDescent="0.2">
      <c r="B314" s="50"/>
      <c r="C314" s="51"/>
      <c r="D314" s="52"/>
      <c r="E314" s="52"/>
      <c r="F314" s="47" t="str">
        <f ca="1">IF(_SF_CORE!$A$2="BLOCK",NA(),IF(OR(D314="",E314=""),"",E314-D314))</f>
        <v/>
      </c>
    </row>
    <row r="315" spans="2:6" ht="16" x14ac:dyDescent="0.2">
      <c r="B315" s="50"/>
      <c r="C315" s="51"/>
      <c r="D315" s="52"/>
      <c r="E315" s="52"/>
      <c r="F315" s="47" t="str">
        <f ca="1">IF(_SF_CORE!$A$2="BLOCK",NA(),IF(OR(D315="",E315=""),"",E315-D315))</f>
        <v/>
      </c>
    </row>
    <row r="316" spans="2:6" ht="16" x14ac:dyDescent="0.2">
      <c r="B316" s="50"/>
      <c r="C316" s="51"/>
      <c r="D316" s="52"/>
      <c r="E316" s="52"/>
      <c r="F316" s="47" t="str">
        <f ca="1">IF(_SF_CORE!$A$2="BLOCK",NA(),IF(OR(D316="",E316=""),"",E316-D316))</f>
        <v/>
      </c>
    </row>
    <row r="317" spans="2:6" ht="16" x14ac:dyDescent="0.2">
      <c r="B317" s="50"/>
      <c r="C317" s="51"/>
      <c r="D317" s="52"/>
      <c r="E317" s="52"/>
      <c r="F317" s="47" t="str">
        <f ca="1">IF(_SF_CORE!$A$2="BLOCK",NA(),IF(OR(D317="",E317=""),"",E317-D317))</f>
        <v/>
      </c>
    </row>
    <row r="318" spans="2:6" ht="16" x14ac:dyDescent="0.2">
      <c r="B318" s="50"/>
      <c r="C318" s="51"/>
      <c r="D318" s="52"/>
      <c r="E318" s="52"/>
      <c r="F318" s="47" t="str">
        <f ca="1">IF(_SF_CORE!$A$2="BLOCK",NA(),IF(OR(D318="",E318=""),"",E318-D318))</f>
        <v/>
      </c>
    </row>
    <row r="319" spans="2:6" ht="16" x14ac:dyDescent="0.2">
      <c r="B319" s="50"/>
      <c r="C319" s="51"/>
      <c r="D319" s="52"/>
      <c r="E319" s="52"/>
      <c r="F319" s="47" t="str">
        <f ca="1">IF(_SF_CORE!$A$2="BLOCK",NA(),IF(OR(D319="",E319=""),"",E319-D319))</f>
        <v/>
      </c>
    </row>
    <row r="320" spans="2:6" ht="16" x14ac:dyDescent="0.2">
      <c r="B320" s="50"/>
      <c r="C320" s="51"/>
      <c r="D320" s="52"/>
      <c r="E320" s="52"/>
      <c r="F320" s="47" t="str">
        <f ca="1">IF(_SF_CORE!$A$2="BLOCK",NA(),IF(OR(D320="",E320=""),"",E320-D320))</f>
        <v/>
      </c>
    </row>
    <row r="321" spans="2:6" ht="16" x14ac:dyDescent="0.2">
      <c r="B321" s="50"/>
      <c r="C321" s="51"/>
      <c r="D321" s="52"/>
      <c r="E321" s="52"/>
      <c r="F321" s="47" t="str">
        <f ca="1">IF(_SF_CORE!$A$2="BLOCK",NA(),IF(OR(D321="",E321=""),"",E321-D321))</f>
        <v/>
      </c>
    </row>
    <row r="322" spans="2:6" ht="16" x14ac:dyDescent="0.2">
      <c r="B322" s="50"/>
      <c r="C322" s="51"/>
      <c r="D322" s="52"/>
      <c r="E322" s="52"/>
      <c r="F322" s="47" t="str">
        <f ca="1">IF(_SF_CORE!$A$2="BLOCK",NA(),IF(OR(D322="",E322=""),"",E322-D322))</f>
        <v/>
      </c>
    </row>
    <row r="323" spans="2:6" ht="16" x14ac:dyDescent="0.2">
      <c r="B323" s="50"/>
      <c r="C323" s="51"/>
      <c r="D323" s="52"/>
      <c r="E323" s="52"/>
      <c r="F323" s="47" t="str">
        <f ca="1">IF(_SF_CORE!$A$2="BLOCK",NA(),IF(OR(D323="",E323=""),"",E323-D323))</f>
        <v/>
      </c>
    </row>
    <row r="324" spans="2:6" ht="16" x14ac:dyDescent="0.2">
      <c r="B324" s="50"/>
      <c r="C324" s="51"/>
      <c r="D324" s="52"/>
      <c r="E324" s="52"/>
      <c r="F324" s="47" t="str">
        <f ca="1">IF(_SF_CORE!$A$2="BLOCK",NA(),IF(OR(D324="",E324=""),"",E324-D324))</f>
        <v/>
      </c>
    </row>
    <row r="325" spans="2:6" ht="16" x14ac:dyDescent="0.2">
      <c r="B325" s="50"/>
      <c r="C325" s="51"/>
      <c r="D325" s="52"/>
      <c r="E325" s="52"/>
      <c r="F325" s="47" t="str">
        <f ca="1">IF(_SF_CORE!$A$2="BLOCK",NA(),IF(OR(D325="",E325=""),"",E325-D325))</f>
        <v/>
      </c>
    </row>
    <row r="326" spans="2:6" ht="16" x14ac:dyDescent="0.2">
      <c r="B326" s="50"/>
      <c r="C326" s="51"/>
      <c r="D326" s="52"/>
      <c r="E326" s="52"/>
      <c r="F326" s="47" t="str">
        <f ca="1">IF(_SF_CORE!$A$2="BLOCK",NA(),IF(OR(D326="",E326=""),"",E326-D326))</f>
        <v/>
      </c>
    </row>
    <row r="327" spans="2:6" ht="16" x14ac:dyDescent="0.2">
      <c r="B327" s="50"/>
      <c r="C327" s="51"/>
      <c r="D327" s="52"/>
      <c r="E327" s="52"/>
      <c r="F327" s="47" t="str">
        <f ca="1">IF(_SF_CORE!$A$2="BLOCK",NA(),IF(OR(D327="",E327=""),"",E327-D327))</f>
        <v/>
      </c>
    </row>
    <row r="328" spans="2:6" ht="16" x14ac:dyDescent="0.2">
      <c r="B328" s="50"/>
      <c r="C328" s="51"/>
      <c r="D328" s="52"/>
      <c r="E328" s="52"/>
      <c r="F328" s="47" t="str">
        <f ca="1">IF(_SF_CORE!$A$2="BLOCK",NA(),IF(OR(D328="",E328=""),"",E328-D328))</f>
        <v/>
      </c>
    </row>
    <row r="329" spans="2:6" ht="16" x14ac:dyDescent="0.2">
      <c r="B329" s="50"/>
      <c r="C329" s="51"/>
      <c r="D329" s="52"/>
      <c r="E329" s="52"/>
      <c r="F329" s="47" t="str">
        <f ca="1">IF(_SF_CORE!$A$2="BLOCK",NA(),IF(OR(D329="",E329=""),"",E329-D329))</f>
        <v/>
      </c>
    </row>
    <row r="330" spans="2:6" ht="16" x14ac:dyDescent="0.2">
      <c r="B330" s="50"/>
      <c r="C330" s="51"/>
      <c r="D330" s="52"/>
      <c r="E330" s="52"/>
      <c r="F330" s="47" t="str">
        <f ca="1">IF(_SF_CORE!$A$2="BLOCK",NA(),IF(OR(D330="",E330=""),"",E330-D330))</f>
        <v/>
      </c>
    </row>
    <row r="331" spans="2:6" ht="16" x14ac:dyDescent="0.2">
      <c r="B331" s="50"/>
      <c r="C331" s="51"/>
      <c r="D331" s="52"/>
      <c r="E331" s="52"/>
      <c r="F331" s="47" t="str">
        <f ca="1">IF(_SF_CORE!$A$2="BLOCK",NA(),IF(OR(D331="",E331=""),"",E331-D331))</f>
        <v/>
      </c>
    </row>
    <row r="332" spans="2:6" ht="16" x14ac:dyDescent="0.2">
      <c r="B332" s="50"/>
      <c r="C332" s="51"/>
      <c r="D332" s="52"/>
      <c r="E332" s="52"/>
      <c r="F332" s="47" t="str">
        <f ca="1">IF(_SF_CORE!$A$2="BLOCK",NA(),IF(OR(D332="",E332=""),"",E332-D332))</f>
        <v/>
      </c>
    </row>
    <row r="333" spans="2:6" ht="16" x14ac:dyDescent="0.2">
      <c r="B333" s="50"/>
      <c r="C333" s="51"/>
      <c r="D333" s="52"/>
      <c r="E333" s="52"/>
      <c r="F333" s="47" t="str">
        <f ca="1">IF(_SF_CORE!$A$2="BLOCK",NA(),IF(OR(D333="",E333=""),"",E333-D333))</f>
        <v/>
      </c>
    </row>
    <row r="334" spans="2:6" ht="16" x14ac:dyDescent="0.2">
      <c r="B334" s="50"/>
      <c r="C334" s="51"/>
      <c r="D334" s="52"/>
      <c r="E334" s="52"/>
      <c r="F334" s="47" t="str">
        <f ca="1">IF(_SF_CORE!$A$2="BLOCK",NA(),IF(OR(D334="",E334=""),"",E334-D334))</f>
        <v/>
      </c>
    </row>
    <row r="335" spans="2:6" ht="16" x14ac:dyDescent="0.2">
      <c r="B335" s="50"/>
      <c r="C335" s="51"/>
      <c r="D335" s="52"/>
      <c r="E335" s="52"/>
      <c r="F335" s="47" t="str">
        <f ca="1">IF(_SF_CORE!$A$2="BLOCK",NA(),IF(OR(D335="",E335=""),"",E335-D335))</f>
        <v/>
      </c>
    </row>
    <row r="336" spans="2:6" ht="16" x14ac:dyDescent="0.2">
      <c r="B336" s="50"/>
      <c r="C336" s="51"/>
      <c r="D336" s="52"/>
      <c r="E336" s="52"/>
      <c r="F336" s="47" t="str">
        <f ca="1">IF(_SF_CORE!$A$2="BLOCK",NA(),IF(OR(D336="",E336=""),"",E336-D336))</f>
        <v/>
      </c>
    </row>
    <row r="337" spans="2:6" ht="16" x14ac:dyDescent="0.2">
      <c r="B337" s="50"/>
      <c r="C337" s="51"/>
      <c r="D337" s="52"/>
      <c r="E337" s="52"/>
      <c r="F337" s="47" t="str">
        <f ca="1">IF(_SF_CORE!$A$2="BLOCK",NA(),IF(OR(D337="",E337=""),"",E337-D337))</f>
        <v/>
      </c>
    </row>
    <row r="338" spans="2:6" ht="16" x14ac:dyDescent="0.2">
      <c r="B338" s="50"/>
      <c r="C338" s="51"/>
      <c r="D338" s="52"/>
      <c r="E338" s="52"/>
      <c r="F338" s="47" t="str">
        <f ca="1">IF(_SF_CORE!$A$2="BLOCK",NA(),IF(OR(D338="",E338=""),"",E338-D338))</f>
        <v/>
      </c>
    </row>
    <row r="339" spans="2:6" ht="16" x14ac:dyDescent="0.2">
      <c r="B339" s="50"/>
      <c r="C339" s="51"/>
      <c r="D339" s="52"/>
      <c r="E339" s="52"/>
      <c r="F339" s="47" t="str">
        <f ca="1">IF(_SF_CORE!$A$2="BLOCK",NA(),IF(OR(D339="",E339=""),"",E339-D339))</f>
        <v/>
      </c>
    </row>
    <row r="340" spans="2:6" ht="16" x14ac:dyDescent="0.2">
      <c r="B340" s="50"/>
      <c r="C340" s="51"/>
      <c r="D340" s="52"/>
      <c r="E340" s="52"/>
      <c r="F340" s="47" t="str">
        <f ca="1">IF(_SF_CORE!$A$2="BLOCK",NA(),IF(OR(D340="",E340=""),"",E340-D340))</f>
        <v/>
      </c>
    </row>
    <row r="341" spans="2:6" ht="16" x14ac:dyDescent="0.2">
      <c r="B341" s="50"/>
      <c r="C341" s="51"/>
      <c r="D341" s="52"/>
      <c r="E341" s="52"/>
      <c r="F341" s="47" t="str">
        <f ca="1">IF(_SF_CORE!$A$2="BLOCK",NA(),IF(OR(D341="",E341=""),"",E341-D341))</f>
        <v/>
      </c>
    </row>
    <row r="342" spans="2:6" ht="16" x14ac:dyDescent="0.2">
      <c r="B342" s="50"/>
      <c r="C342" s="51"/>
      <c r="D342" s="52"/>
      <c r="E342" s="52"/>
      <c r="F342" s="47" t="str">
        <f ca="1">IF(_SF_CORE!$A$2="BLOCK",NA(),IF(OR(D342="",E342=""),"",E342-D342))</f>
        <v/>
      </c>
    </row>
    <row r="343" spans="2:6" ht="16" x14ac:dyDescent="0.2">
      <c r="B343" s="50"/>
      <c r="C343" s="51"/>
      <c r="D343" s="52"/>
      <c r="E343" s="52"/>
      <c r="F343" s="47" t="str">
        <f ca="1">IF(_SF_CORE!$A$2="BLOCK",NA(),IF(OR(D343="",E343=""),"",E343-D343))</f>
        <v/>
      </c>
    </row>
    <row r="344" spans="2:6" ht="16" x14ac:dyDescent="0.2">
      <c r="B344" s="50"/>
      <c r="C344" s="51"/>
      <c r="D344" s="52"/>
      <c r="E344" s="52"/>
      <c r="F344" s="47" t="str">
        <f ca="1">IF(_SF_CORE!$A$2="BLOCK",NA(),IF(OR(D344="",E344=""),"",E344-D344))</f>
        <v/>
      </c>
    </row>
    <row r="345" spans="2:6" ht="16" x14ac:dyDescent="0.2">
      <c r="B345" s="50"/>
      <c r="C345" s="51"/>
      <c r="D345" s="52"/>
      <c r="E345" s="52"/>
      <c r="F345" s="47" t="str">
        <f ca="1">IF(_SF_CORE!$A$2="BLOCK",NA(),IF(OR(D345="",E345=""),"",E345-D345))</f>
        <v/>
      </c>
    </row>
    <row r="346" spans="2:6" ht="16" x14ac:dyDescent="0.2">
      <c r="B346" s="50"/>
      <c r="C346" s="51"/>
      <c r="D346" s="52"/>
      <c r="E346" s="52"/>
      <c r="F346" s="47" t="str">
        <f ca="1">IF(_SF_CORE!$A$2="BLOCK",NA(),IF(OR(D346="",E346=""),"",E346-D346))</f>
        <v/>
      </c>
    </row>
    <row r="347" spans="2:6" ht="16" x14ac:dyDescent="0.2">
      <c r="B347" s="50"/>
      <c r="C347" s="51"/>
      <c r="D347" s="52"/>
      <c r="E347" s="52"/>
      <c r="F347" s="47" t="str">
        <f ca="1">IF(_SF_CORE!$A$2="BLOCK",NA(),IF(OR(D347="",E347=""),"",E347-D347))</f>
        <v/>
      </c>
    </row>
    <row r="348" spans="2:6" ht="16" x14ac:dyDescent="0.2">
      <c r="B348" s="50"/>
      <c r="C348" s="51"/>
      <c r="D348" s="52"/>
      <c r="E348" s="52"/>
      <c r="F348" s="47" t="str">
        <f ca="1">IF(_SF_CORE!$A$2="BLOCK",NA(),IF(OR(D348="",E348=""),"",E348-D348))</f>
        <v/>
      </c>
    </row>
    <row r="349" spans="2:6" ht="16" x14ac:dyDescent="0.2">
      <c r="B349" s="50"/>
      <c r="C349" s="51"/>
      <c r="D349" s="52"/>
      <c r="E349" s="52"/>
      <c r="F349" s="47" t="str">
        <f ca="1">IF(_SF_CORE!$A$2="BLOCK",NA(),IF(OR(D349="",E349=""),"",E349-D349))</f>
        <v/>
      </c>
    </row>
    <row r="350" spans="2:6" ht="16" x14ac:dyDescent="0.2">
      <c r="B350" s="50"/>
      <c r="C350" s="51"/>
      <c r="D350" s="52"/>
      <c r="E350" s="52"/>
      <c r="F350" s="47" t="str">
        <f ca="1">IF(_SF_CORE!$A$2="BLOCK",NA(),IF(OR(D350="",E350=""),"",E350-D350))</f>
        <v/>
      </c>
    </row>
    <row r="351" spans="2:6" ht="16" x14ac:dyDescent="0.2">
      <c r="B351" s="50"/>
      <c r="C351" s="51"/>
      <c r="D351" s="52"/>
      <c r="E351" s="52"/>
      <c r="F351" s="47" t="str">
        <f ca="1">IF(_SF_CORE!$A$2="BLOCK",NA(),IF(OR(D351="",E351=""),"",E351-D351))</f>
        <v/>
      </c>
    </row>
    <row r="352" spans="2:6" ht="16" x14ac:dyDescent="0.2">
      <c r="B352" s="50"/>
      <c r="C352" s="51"/>
      <c r="D352" s="52"/>
      <c r="E352" s="52"/>
      <c r="F352" s="47" t="str">
        <f ca="1">IF(_SF_CORE!$A$2="BLOCK",NA(),IF(OR(D352="",E352=""),"",E352-D352))</f>
        <v/>
      </c>
    </row>
    <row r="353" spans="2:6" ht="16" x14ac:dyDescent="0.2">
      <c r="B353" s="50"/>
      <c r="C353" s="51"/>
      <c r="D353" s="52"/>
      <c r="E353" s="52"/>
      <c r="F353" s="47" t="str">
        <f ca="1">IF(_SF_CORE!$A$2="BLOCK",NA(),IF(OR(D353="",E353=""),"",E353-D353))</f>
        <v/>
      </c>
    </row>
    <row r="354" spans="2:6" ht="16" x14ac:dyDescent="0.2">
      <c r="B354" s="50"/>
      <c r="C354" s="51"/>
      <c r="D354" s="52"/>
      <c r="E354" s="52"/>
      <c r="F354" s="47" t="str">
        <f ca="1">IF(_SF_CORE!$A$2="BLOCK",NA(),IF(OR(D354="",E354=""),"",E354-D354))</f>
        <v/>
      </c>
    </row>
    <row r="355" spans="2:6" ht="16" x14ac:dyDescent="0.2">
      <c r="B355" s="50"/>
      <c r="C355" s="51"/>
      <c r="D355" s="52"/>
      <c r="E355" s="52"/>
      <c r="F355" s="47" t="str">
        <f ca="1">IF(_SF_CORE!$A$2="BLOCK",NA(),IF(OR(D355="",E355=""),"",E355-D355))</f>
        <v/>
      </c>
    </row>
    <row r="356" spans="2:6" ht="16" x14ac:dyDescent="0.2">
      <c r="B356" s="50"/>
      <c r="C356" s="51"/>
      <c r="D356" s="52"/>
      <c r="E356" s="52"/>
      <c r="F356" s="47" t="str">
        <f ca="1">IF(_SF_CORE!$A$2="BLOCK",NA(),IF(OR(D356="",E356=""),"",E356-D356))</f>
        <v/>
      </c>
    </row>
    <row r="357" spans="2:6" ht="16" x14ac:dyDescent="0.2">
      <c r="B357" s="50"/>
      <c r="C357" s="51"/>
      <c r="D357" s="52"/>
      <c r="E357" s="52"/>
      <c r="F357" s="47" t="str">
        <f ca="1">IF(_SF_CORE!$A$2="BLOCK",NA(),IF(OR(D357="",E357=""),"",E357-D357))</f>
        <v/>
      </c>
    </row>
    <row r="358" spans="2:6" ht="16" x14ac:dyDescent="0.2">
      <c r="B358" s="50"/>
      <c r="C358" s="51"/>
      <c r="D358" s="52"/>
      <c r="E358" s="52"/>
      <c r="F358" s="47" t="str">
        <f ca="1">IF(_SF_CORE!$A$2="BLOCK",NA(),IF(OR(D358="",E358=""),"",E358-D358))</f>
        <v/>
      </c>
    </row>
    <row r="359" spans="2:6" ht="16" x14ac:dyDescent="0.2">
      <c r="B359" s="50"/>
      <c r="C359" s="51"/>
      <c r="D359" s="52"/>
      <c r="E359" s="52"/>
      <c r="F359" s="47" t="str">
        <f ca="1">IF(_SF_CORE!$A$2="BLOCK",NA(),IF(OR(D359="",E359=""),"",E359-D359))</f>
        <v/>
      </c>
    </row>
    <row r="360" spans="2:6" ht="16" x14ac:dyDescent="0.2">
      <c r="B360" s="50"/>
      <c r="C360" s="51"/>
      <c r="D360" s="52"/>
      <c r="E360" s="52"/>
      <c r="F360" s="47" t="str">
        <f ca="1">IF(_SF_CORE!$A$2="BLOCK",NA(),IF(OR(D360="",E360=""),"",E360-D360))</f>
        <v/>
      </c>
    </row>
    <row r="361" spans="2:6" ht="16" x14ac:dyDescent="0.2">
      <c r="B361" s="50"/>
      <c r="C361" s="51"/>
      <c r="D361" s="52"/>
      <c r="E361" s="52"/>
      <c r="F361" s="47" t="str">
        <f ca="1">IF(_SF_CORE!$A$2="BLOCK",NA(),IF(OR(D361="",E361=""),"",E361-D361))</f>
        <v/>
      </c>
    </row>
    <row r="362" spans="2:6" ht="16" x14ac:dyDescent="0.2">
      <c r="B362" s="50"/>
      <c r="C362" s="51"/>
      <c r="D362" s="52"/>
      <c r="E362" s="52"/>
      <c r="F362" s="47" t="str">
        <f ca="1">IF(_SF_CORE!$A$2="BLOCK",NA(),IF(OR(D362="",E362=""),"",E362-D362))</f>
        <v/>
      </c>
    </row>
    <row r="363" spans="2:6" ht="16" x14ac:dyDescent="0.2">
      <c r="B363" s="50"/>
      <c r="C363" s="51"/>
      <c r="D363" s="52"/>
      <c r="E363" s="52"/>
      <c r="F363" s="47" t="str">
        <f ca="1">IF(_SF_CORE!$A$2="BLOCK",NA(),IF(OR(D363="",E363=""),"",E363-D363))</f>
        <v/>
      </c>
    </row>
    <row r="364" spans="2:6" ht="16" x14ac:dyDescent="0.2">
      <c r="B364" s="50"/>
      <c r="C364" s="51"/>
      <c r="D364" s="52"/>
      <c r="E364" s="52"/>
      <c r="F364" s="47" t="str">
        <f ca="1">IF(_SF_CORE!$A$2="BLOCK",NA(),IF(OR(D364="",E364=""),"",E364-D364))</f>
        <v/>
      </c>
    </row>
    <row r="365" spans="2:6" ht="16" x14ac:dyDescent="0.2">
      <c r="B365" s="50"/>
      <c r="C365" s="51"/>
      <c r="D365" s="52"/>
      <c r="E365" s="52"/>
      <c r="F365" s="47" t="str">
        <f ca="1">IF(_SF_CORE!$A$2="BLOCK",NA(),IF(OR(D365="",E365=""),"",E365-D365))</f>
        <v/>
      </c>
    </row>
    <row r="366" spans="2:6" ht="16" x14ac:dyDescent="0.2">
      <c r="B366" s="50"/>
      <c r="C366" s="51"/>
      <c r="D366" s="52"/>
      <c r="E366" s="52"/>
      <c r="F366" s="47" t="str">
        <f ca="1">IF(_SF_CORE!$A$2="BLOCK",NA(),IF(OR(D366="",E366=""),"",E366-D366))</f>
        <v/>
      </c>
    </row>
    <row r="367" spans="2:6" ht="16" x14ac:dyDescent="0.2">
      <c r="B367" s="50"/>
      <c r="C367" s="51"/>
      <c r="D367" s="52"/>
      <c r="E367" s="52"/>
      <c r="F367" s="47" t="str">
        <f ca="1">IF(_SF_CORE!$A$2="BLOCK",NA(),IF(OR(D367="",E367=""),"",E367-D367))</f>
        <v/>
      </c>
    </row>
    <row r="368" spans="2:6" ht="16" x14ac:dyDescent="0.2">
      <c r="B368" s="50"/>
      <c r="C368" s="51"/>
      <c r="D368" s="52"/>
      <c r="E368" s="52"/>
      <c r="F368" s="47" t="str">
        <f ca="1">IF(_SF_CORE!$A$2="BLOCK",NA(),IF(OR(D368="",E368=""),"",E368-D368))</f>
        <v/>
      </c>
    </row>
    <row r="369" spans="2:6" ht="16" x14ac:dyDescent="0.2">
      <c r="B369" s="50"/>
      <c r="C369" s="51"/>
      <c r="D369" s="52"/>
      <c r="E369" s="52"/>
      <c r="F369" s="47" t="str">
        <f ca="1">IF(_SF_CORE!$A$2="BLOCK",NA(),IF(OR(D369="",E369=""),"",E369-D369))</f>
        <v/>
      </c>
    </row>
    <row r="370" spans="2:6" ht="16" x14ac:dyDescent="0.2">
      <c r="B370" s="50"/>
      <c r="C370" s="51"/>
      <c r="D370" s="52"/>
      <c r="E370" s="52"/>
      <c r="F370" s="47" t="str">
        <f ca="1">IF(_SF_CORE!$A$2="BLOCK",NA(),IF(OR(D370="",E370=""),"",E370-D370))</f>
        <v/>
      </c>
    </row>
    <row r="371" spans="2:6" ht="16" x14ac:dyDescent="0.2">
      <c r="B371" s="50"/>
      <c r="C371" s="51"/>
      <c r="D371" s="52"/>
      <c r="E371" s="52"/>
      <c r="F371" s="47" t="str">
        <f ca="1">IF(_SF_CORE!$A$2="BLOCK",NA(),IF(OR(D371="",E371=""),"",E371-D371))</f>
        <v/>
      </c>
    </row>
    <row r="372" spans="2:6" ht="16" x14ac:dyDescent="0.2">
      <c r="B372" s="50"/>
      <c r="C372" s="51"/>
      <c r="D372" s="52"/>
      <c r="E372" s="52"/>
      <c r="F372" s="47" t="str">
        <f ca="1">IF(_SF_CORE!$A$2="BLOCK",NA(),IF(OR(D372="",E372=""),"",E372-D372))</f>
        <v/>
      </c>
    </row>
    <row r="373" spans="2:6" ht="16" x14ac:dyDescent="0.2">
      <c r="B373" s="50"/>
      <c r="C373" s="51"/>
      <c r="D373" s="52"/>
      <c r="E373" s="52"/>
      <c r="F373" s="47" t="str">
        <f ca="1">IF(_SF_CORE!$A$2="BLOCK",NA(),IF(OR(D373="",E373=""),"",E373-D373))</f>
        <v/>
      </c>
    </row>
    <row r="374" spans="2:6" ht="16" x14ac:dyDescent="0.2">
      <c r="B374" s="50"/>
      <c r="C374" s="51"/>
      <c r="D374" s="52"/>
      <c r="E374" s="52"/>
      <c r="F374" s="47" t="str">
        <f ca="1">IF(_SF_CORE!$A$2="BLOCK",NA(),IF(OR(D374="",E374=""),"",E374-D374))</f>
        <v/>
      </c>
    </row>
    <row r="375" spans="2:6" ht="16" x14ac:dyDescent="0.2">
      <c r="B375" s="50"/>
      <c r="C375" s="51"/>
      <c r="D375" s="52"/>
      <c r="E375" s="52"/>
      <c r="F375" s="47" t="str">
        <f ca="1">IF(_SF_CORE!$A$2="BLOCK",NA(),IF(OR(D375="",E375=""),"",E375-D375))</f>
        <v/>
      </c>
    </row>
    <row r="376" spans="2:6" ht="16" x14ac:dyDescent="0.2">
      <c r="B376" s="50"/>
      <c r="C376" s="51"/>
      <c r="D376" s="52"/>
      <c r="E376" s="52"/>
      <c r="F376" s="47" t="str">
        <f ca="1">IF(_SF_CORE!$A$2="BLOCK",NA(),IF(OR(D376="",E376=""),"",E376-D376))</f>
        <v/>
      </c>
    </row>
    <row r="377" spans="2:6" ht="16" x14ac:dyDescent="0.2">
      <c r="B377" s="50"/>
      <c r="C377" s="51"/>
      <c r="D377" s="52"/>
      <c r="E377" s="52"/>
      <c r="F377" s="47" t="str">
        <f ca="1">IF(_SF_CORE!$A$2="BLOCK",NA(),IF(OR(D377="",E377=""),"",E377-D377))</f>
        <v/>
      </c>
    </row>
    <row r="378" spans="2:6" ht="16" x14ac:dyDescent="0.2">
      <c r="B378" s="50"/>
      <c r="C378" s="51"/>
      <c r="D378" s="52"/>
      <c r="E378" s="52"/>
      <c r="F378" s="47" t="str">
        <f ca="1">IF(_SF_CORE!$A$2="BLOCK",NA(),IF(OR(D378="",E378=""),"",E378-D378))</f>
        <v/>
      </c>
    </row>
    <row r="379" spans="2:6" ht="16" x14ac:dyDescent="0.2">
      <c r="B379" s="50"/>
      <c r="C379" s="51"/>
      <c r="D379" s="52"/>
      <c r="E379" s="52"/>
      <c r="F379" s="47" t="str">
        <f ca="1">IF(_SF_CORE!$A$2="BLOCK",NA(),IF(OR(D379="",E379=""),"",E379-D379))</f>
        <v/>
      </c>
    </row>
    <row r="380" spans="2:6" ht="16" x14ac:dyDescent="0.2">
      <c r="B380" s="50"/>
      <c r="C380" s="51"/>
      <c r="D380" s="52"/>
      <c r="E380" s="52"/>
      <c r="F380" s="47" t="str">
        <f ca="1">IF(_SF_CORE!$A$2="BLOCK",NA(),IF(OR(D380="",E380=""),"",E380-D380))</f>
        <v/>
      </c>
    </row>
    <row r="381" spans="2:6" ht="16" x14ac:dyDescent="0.2">
      <c r="B381" s="50"/>
      <c r="C381" s="51"/>
      <c r="D381" s="52"/>
      <c r="E381" s="52"/>
      <c r="F381" s="47" t="str">
        <f ca="1">IF(_SF_CORE!$A$2="BLOCK",NA(),IF(OR(D381="",E381=""),"",E381-D381))</f>
        <v/>
      </c>
    </row>
    <row r="382" spans="2:6" ht="16" x14ac:dyDescent="0.2">
      <c r="B382" s="50"/>
      <c r="C382" s="51"/>
      <c r="D382" s="52"/>
      <c r="E382" s="52"/>
      <c r="F382" s="47" t="str">
        <f ca="1">IF(_SF_CORE!$A$2="BLOCK",NA(),IF(OR(D382="",E382=""),"",E382-D382))</f>
        <v/>
      </c>
    </row>
    <row r="383" spans="2:6" ht="16" x14ac:dyDescent="0.2">
      <c r="B383" s="50"/>
      <c r="C383" s="51"/>
      <c r="D383" s="52"/>
      <c r="E383" s="52"/>
      <c r="F383" s="47" t="str">
        <f ca="1">IF(_SF_CORE!$A$2="BLOCK",NA(),IF(OR(D383="",E383=""),"",E383-D383))</f>
        <v/>
      </c>
    </row>
    <row r="384" spans="2:6" ht="16" x14ac:dyDescent="0.2">
      <c r="B384" s="50"/>
      <c r="C384" s="51"/>
      <c r="D384" s="52"/>
      <c r="E384" s="52"/>
      <c r="F384" s="47" t="str">
        <f ca="1">IF(_SF_CORE!$A$2="BLOCK",NA(),IF(OR(D384="",E384=""),"",E384-D384))</f>
        <v/>
      </c>
    </row>
    <row r="385" spans="2:6" ht="16" x14ac:dyDescent="0.2">
      <c r="B385" s="50"/>
      <c r="C385" s="51"/>
      <c r="D385" s="52"/>
      <c r="E385" s="52"/>
      <c r="F385" s="47" t="str">
        <f ca="1">IF(_SF_CORE!$A$2="BLOCK",NA(),IF(OR(D385="",E385=""),"",E385-D385))</f>
        <v/>
      </c>
    </row>
    <row r="386" spans="2:6" ht="16" x14ac:dyDescent="0.2">
      <c r="B386" s="50"/>
      <c r="C386" s="51"/>
      <c r="D386" s="52"/>
      <c r="E386" s="52"/>
      <c r="F386" s="47" t="str">
        <f ca="1">IF(_SF_CORE!$A$2="BLOCK",NA(),IF(OR(D386="",E386=""),"",E386-D386))</f>
        <v/>
      </c>
    </row>
    <row r="387" spans="2:6" ht="16" x14ac:dyDescent="0.2">
      <c r="B387" s="50"/>
      <c r="C387" s="51"/>
      <c r="D387" s="52"/>
      <c r="E387" s="52"/>
      <c r="F387" s="47" t="str">
        <f ca="1">IF(_SF_CORE!$A$2="BLOCK",NA(),IF(OR(D387="",E387=""),"",E387-D387))</f>
        <v/>
      </c>
    </row>
    <row r="388" spans="2:6" ht="16" x14ac:dyDescent="0.2">
      <c r="B388" s="50"/>
      <c r="C388" s="51"/>
      <c r="D388" s="52"/>
      <c r="E388" s="52"/>
      <c r="F388" s="47" t="str">
        <f ca="1">IF(_SF_CORE!$A$2="BLOCK",NA(),IF(OR(D388="",E388=""),"",E388-D388))</f>
        <v/>
      </c>
    </row>
    <row r="389" spans="2:6" ht="16" x14ac:dyDescent="0.2">
      <c r="B389" s="50"/>
      <c r="C389" s="51"/>
      <c r="D389" s="52"/>
      <c r="E389" s="52"/>
      <c r="F389" s="47" t="str">
        <f ca="1">IF(_SF_CORE!$A$2="BLOCK",NA(),IF(OR(D389="",E389=""),"",E389-D389))</f>
        <v/>
      </c>
    </row>
    <row r="390" spans="2:6" ht="16" x14ac:dyDescent="0.2">
      <c r="B390" s="50"/>
      <c r="C390" s="51"/>
      <c r="D390" s="52"/>
      <c r="E390" s="52"/>
      <c r="F390" s="47" t="str">
        <f ca="1">IF(_SF_CORE!$A$2="BLOCK",NA(),IF(OR(D390="",E390=""),"",E390-D390))</f>
        <v/>
      </c>
    </row>
    <row r="391" spans="2:6" ht="16" x14ac:dyDescent="0.2">
      <c r="B391" s="50"/>
      <c r="C391" s="51"/>
      <c r="D391" s="52"/>
      <c r="E391" s="52"/>
      <c r="F391" s="47" t="str">
        <f ca="1">IF(_SF_CORE!$A$2="BLOCK",NA(),IF(OR(D391="",E391=""),"",E391-D391))</f>
        <v/>
      </c>
    </row>
    <row r="392" spans="2:6" ht="16" x14ac:dyDescent="0.2">
      <c r="B392" s="50"/>
      <c r="C392" s="51"/>
      <c r="D392" s="52"/>
      <c r="E392" s="52"/>
      <c r="F392" s="47" t="str">
        <f ca="1">IF(_SF_CORE!$A$2="BLOCK",NA(),IF(OR(D392="",E392=""),"",E392-D392))</f>
        <v/>
      </c>
    </row>
    <row r="393" spans="2:6" ht="16" x14ac:dyDescent="0.2">
      <c r="B393" s="50"/>
      <c r="C393" s="51"/>
      <c r="D393" s="52"/>
      <c r="E393" s="52"/>
      <c r="F393" s="47" t="str">
        <f ca="1">IF(_SF_CORE!$A$2="BLOCK",NA(),IF(OR(D393="",E393=""),"",E393-D393))</f>
        <v/>
      </c>
    </row>
    <row r="394" spans="2:6" ht="16" x14ac:dyDescent="0.2">
      <c r="B394" s="50"/>
      <c r="C394" s="51"/>
      <c r="D394" s="52"/>
      <c r="E394" s="52"/>
      <c r="F394" s="47" t="str">
        <f ca="1">IF(_SF_CORE!$A$2="BLOCK",NA(),IF(OR(D394="",E394=""),"",E394-D394))</f>
        <v/>
      </c>
    </row>
    <row r="395" spans="2:6" ht="16" x14ac:dyDescent="0.2">
      <c r="B395" s="50"/>
      <c r="C395" s="51"/>
      <c r="D395" s="52"/>
      <c r="E395" s="52"/>
      <c r="F395" s="47" t="str">
        <f ca="1">IF(_SF_CORE!$A$2="BLOCK",NA(),IF(OR(D395="",E395=""),"",E395-D395))</f>
        <v/>
      </c>
    </row>
    <row r="396" spans="2:6" ht="16" x14ac:dyDescent="0.2">
      <c r="B396" s="50"/>
      <c r="C396" s="51"/>
      <c r="D396" s="52"/>
      <c r="E396" s="52"/>
      <c r="F396" s="47" t="str">
        <f ca="1">IF(_SF_CORE!$A$2="BLOCK",NA(),IF(OR(D396="",E396=""),"",E396-D396))</f>
        <v/>
      </c>
    </row>
    <row r="397" spans="2:6" ht="16" x14ac:dyDescent="0.2">
      <c r="B397" s="50"/>
      <c r="C397" s="51"/>
      <c r="D397" s="52"/>
      <c r="E397" s="52"/>
      <c r="F397" s="47" t="str">
        <f ca="1">IF(_SF_CORE!$A$2="BLOCK",NA(),IF(OR(D397="",E397=""),"",E397-D397))</f>
        <v/>
      </c>
    </row>
    <row r="398" spans="2:6" ht="16" x14ac:dyDescent="0.2">
      <c r="B398" s="50"/>
      <c r="C398" s="51"/>
      <c r="D398" s="52"/>
      <c r="E398" s="52"/>
      <c r="F398" s="47" t="str">
        <f ca="1">IF(_SF_CORE!$A$2="BLOCK",NA(),IF(OR(D398="",E398=""),"",E398-D398))</f>
        <v/>
      </c>
    </row>
    <row r="399" spans="2:6" ht="16" x14ac:dyDescent="0.2">
      <c r="B399" s="50"/>
      <c r="C399" s="51"/>
      <c r="D399" s="52"/>
      <c r="E399" s="52"/>
      <c r="F399" s="47" t="str">
        <f ca="1">IF(_SF_CORE!$A$2="BLOCK",NA(),IF(OR(D399="",E399=""),"",E399-D399))</f>
        <v/>
      </c>
    </row>
    <row r="400" spans="2:6" ht="16" x14ac:dyDescent="0.2">
      <c r="B400" s="50"/>
      <c r="C400" s="51"/>
      <c r="D400" s="52"/>
      <c r="E400" s="52"/>
      <c r="F400" s="47" t="str">
        <f ca="1">IF(_SF_CORE!$A$2="BLOCK",NA(),IF(OR(D400="",E400=""),"",E400-D400))</f>
        <v/>
      </c>
    </row>
    <row r="401" spans="2:6" ht="16" x14ac:dyDescent="0.2">
      <c r="B401" s="50"/>
      <c r="C401" s="51"/>
      <c r="D401" s="52"/>
      <c r="E401" s="52"/>
      <c r="F401" s="47" t="str">
        <f ca="1">IF(_SF_CORE!$A$2="BLOCK",NA(),IF(OR(D401="",E401=""),"",E401-D401))</f>
        <v/>
      </c>
    </row>
    <row r="402" spans="2:6" ht="16" x14ac:dyDescent="0.2">
      <c r="B402" s="50"/>
      <c r="C402" s="51"/>
      <c r="D402" s="52"/>
      <c r="E402" s="52"/>
      <c r="F402" s="47" t="str">
        <f ca="1">IF(_SF_CORE!$A$2="BLOCK",NA(),IF(OR(D402="",E402=""),"",E402-D402))</f>
        <v/>
      </c>
    </row>
    <row r="403" spans="2:6" ht="16" x14ac:dyDescent="0.2">
      <c r="B403" s="50"/>
      <c r="C403" s="51"/>
      <c r="D403" s="52"/>
      <c r="E403" s="52"/>
      <c r="F403" s="47" t="str">
        <f ca="1">IF(_SF_CORE!$A$2="BLOCK",NA(),IF(OR(D403="",E403=""),"",E403-D403))</f>
        <v/>
      </c>
    </row>
    <row r="404" spans="2:6" ht="16" x14ac:dyDescent="0.2">
      <c r="B404" s="50"/>
      <c r="C404" s="51"/>
      <c r="D404" s="52"/>
      <c r="E404" s="52"/>
      <c r="F404" s="47" t="str">
        <f ca="1">IF(_SF_CORE!$A$2="BLOCK",NA(),IF(OR(D404="",E404=""),"",E404-D404))</f>
        <v/>
      </c>
    </row>
    <row r="405" spans="2:6" ht="16" x14ac:dyDescent="0.2">
      <c r="B405" s="50"/>
      <c r="C405" s="51"/>
      <c r="D405" s="52"/>
      <c r="E405" s="52"/>
      <c r="F405" s="47" t="str">
        <f ca="1">IF(_SF_CORE!$A$2="BLOCK",NA(),IF(OR(D405="",E405=""),"",E405-D405))</f>
        <v/>
      </c>
    </row>
    <row r="406" spans="2:6" ht="16" x14ac:dyDescent="0.2">
      <c r="B406" s="50"/>
      <c r="C406" s="51"/>
      <c r="D406" s="52"/>
      <c r="E406" s="52"/>
      <c r="F406" s="47" t="str">
        <f ca="1">IF(_SF_CORE!$A$2="BLOCK",NA(),IF(OR(D406="",E406=""),"",E406-D406))</f>
        <v/>
      </c>
    </row>
    <row r="407" spans="2:6" ht="16" x14ac:dyDescent="0.2">
      <c r="B407" s="50"/>
      <c r="C407" s="51"/>
      <c r="D407" s="52"/>
      <c r="E407" s="52"/>
      <c r="F407" s="47" t="str">
        <f ca="1">IF(_SF_CORE!$A$2="BLOCK",NA(),IF(OR(D407="",E407=""),"",E407-D407))</f>
        <v/>
      </c>
    </row>
    <row r="408" spans="2:6" ht="16" x14ac:dyDescent="0.2">
      <c r="B408" s="50"/>
      <c r="C408" s="51"/>
      <c r="D408" s="52"/>
      <c r="E408" s="52"/>
      <c r="F408" s="47" t="str">
        <f ca="1">IF(_SF_CORE!$A$2="BLOCK",NA(),IF(OR(D408="",E408=""),"",E408-D408))</f>
        <v/>
      </c>
    </row>
    <row r="409" spans="2:6" ht="16" x14ac:dyDescent="0.2">
      <c r="B409" s="50"/>
      <c r="C409" s="51"/>
      <c r="D409" s="52"/>
      <c r="E409" s="52"/>
      <c r="F409" s="47" t="str">
        <f ca="1">IF(_SF_CORE!$A$2="BLOCK",NA(),IF(OR(D409="",E409=""),"",E409-D409))</f>
        <v/>
      </c>
    </row>
    <row r="410" spans="2:6" ht="16" x14ac:dyDescent="0.2">
      <c r="B410" s="50"/>
      <c r="C410" s="51"/>
      <c r="D410" s="52"/>
      <c r="E410" s="52"/>
      <c r="F410" s="47" t="str">
        <f ca="1">IF(_SF_CORE!$A$2="BLOCK",NA(),IF(OR(D410="",E410=""),"",E410-D410))</f>
        <v/>
      </c>
    </row>
    <row r="411" spans="2:6" ht="16" x14ac:dyDescent="0.2">
      <c r="B411" s="50"/>
      <c r="C411" s="51"/>
      <c r="D411" s="52"/>
      <c r="E411" s="52"/>
      <c r="F411" s="47" t="str">
        <f ca="1">IF(_SF_CORE!$A$2="BLOCK",NA(),IF(OR(D411="",E411=""),"",E411-D411))</f>
        <v/>
      </c>
    </row>
    <row r="412" spans="2:6" ht="16" x14ac:dyDescent="0.2">
      <c r="B412" s="50"/>
      <c r="C412" s="51"/>
      <c r="D412" s="52"/>
      <c r="E412" s="52"/>
      <c r="F412" s="47" t="str">
        <f ca="1">IF(_SF_CORE!$A$2="BLOCK",NA(),IF(OR(D412="",E412=""),"",E412-D412))</f>
        <v/>
      </c>
    </row>
    <row r="413" spans="2:6" ht="16" x14ac:dyDescent="0.2">
      <c r="B413" s="50"/>
      <c r="C413" s="51"/>
      <c r="D413" s="52"/>
      <c r="E413" s="52"/>
      <c r="F413" s="47" t="str">
        <f ca="1">IF(_SF_CORE!$A$2="BLOCK",NA(),IF(OR(D413="",E413=""),"",E413-D413))</f>
        <v/>
      </c>
    </row>
    <row r="414" spans="2:6" ht="16" x14ac:dyDescent="0.2">
      <c r="B414" s="50"/>
      <c r="C414" s="51"/>
      <c r="D414" s="52"/>
      <c r="E414" s="52"/>
      <c r="F414" s="47" t="str">
        <f ca="1">IF(_SF_CORE!$A$2="BLOCK",NA(),IF(OR(D414="",E414=""),"",E414-D414))</f>
        <v/>
      </c>
    </row>
    <row r="415" spans="2:6" ht="16" x14ac:dyDescent="0.2">
      <c r="B415" s="50"/>
      <c r="C415" s="51"/>
      <c r="D415" s="52"/>
      <c r="E415" s="52"/>
      <c r="F415" s="47" t="str">
        <f ca="1">IF(_SF_CORE!$A$2="BLOCK",NA(),IF(OR(D415="",E415=""),"",E415-D415))</f>
        <v/>
      </c>
    </row>
    <row r="416" spans="2:6" ht="16" x14ac:dyDescent="0.2">
      <c r="B416" s="50"/>
      <c r="C416" s="51"/>
      <c r="D416" s="52"/>
      <c r="E416" s="52"/>
      <c r="F416" s="47" t="str">
        <f ca="1">IF(_SF_CORE!$A$2="BLOCK",NA(),IF(OR(D416="",E416=""),"",E416-D416))</f>
        <v/>
      </c>
    </row>
    <row r="417" spans="2:6" ht="16" x14ac:dyDescent="0.2">
      <c r="B417" s="50"/>
      <c r="C417" s="51"/>
      <c r="D417" s="52"/>
      <c r="E417" s="52"/>
      <c r="F417" s="47" t="str">
        <f ca="1">IF(_SF_CORE!$A$2="BLOCK",NA(),IF(OR(D417="",E417=""),"",E417-D417))</f>
        <v/>
      </c>
    </row>
    <row r="418" spans="2:6" ht="16" x14ac:dyDescent="0.2">
      <c r="B418" s="50"/>
      <c r="C418" s="51"/>
      <c r="D418" s="52"/>
      <c r="E418" s="52"/>
      <c r="F418" s="47" t="str">
        <f ca="1">IF(_SF_CORE!$A$2="BLOCK",NA(),IF(OR(D418="",E418=""),"",E418-D418))</f>
        <v/>
      </c>
    </row>
    <row r="419" spans="2:6" ht="16" x14ac:dyDescent="0.2">
      <c r="B419" s="50"/>
      <c r="C419" s="51"/>
      <c r="D419" s="52"/>
      <c r="E419" s="52"/>
      <c r="F419" s="47" t="str">
        <f ca="1">IF(_SF_CORE!$A$2="BLOCK",NA(),IF(OR(D419="",E419=""),"",E419-D419))</f>
        <v/>
      </c>
    </row>
    <row r="420" spans="2:6" ht="16" x14ac:dyDescent="0.2">
      <c r="B420" s="50"/>
      <c r="C420" s="51"/>
      <c r="D420" s="52"/>
      <c r="E420" s="52"/>
      <c r="F420" s="47" t="str">
        <f ca="1">IF(_SF_CORE!$A$2="BLOCK",NA(),IF(OR(D420="",E420=""),"",E420-D420))</f>
        <v/>
      </c>
    </row>
    <row r="421" spans="2:6" ht="16" x14ac:dyDescent="0.2">
      <c r="B421" s="50"/>
      <c r="C421" s="51"/>
      <c r="D421" s="52"/>
      <c r="E421" s="52"/>
      <c r="F421" s="47" t="str">
        <f ca="1">IF(_SF_CORE!$A$2="BLOCK",NA(),IF(OR(D421="",E421=""),"",E421-D421))</f>
        <v/>
      </c>
    </row>
    <row r="422" spans="2:6" ht="16" x14ac:dyDescent="0.2">
      <c r="B422" s="50"/>
      <c r="C422" s="51"/>
      <c r="D422" s="52"/>
      <c r="E422" s="52"/>
      <c r="F422" s="47" t="str">
        <f ca="1">IF(_SF_CORE!$A$2="BLOCK",NA(),IF(OR(D422="",E422=""),"",E422-D422))</f>
        <v/>
      </c>
    </row>
    <row r="423" spans="2:6" ht="16" x14ac:dyDescent="0.2">
      <c r="B423" s="50"/>
      <c r="C423" s="51"/>
      <c r="D423" s="52"/>
      <c r="E423" s="52"/>
      <c r="F423" s="47" t="str">
        <f ca="1">IF(_SF_CORE!$A$2="BLOCK",NA(),IF(OR(D423="",E423=""),"",E423-D423))</f>
        <v/>
      </c>
    </row>
    <row r="424" spans="2:6" ht="16" x14ac:dyDescent="0.2">
      <c r="B424" s="50"/>
      <c r="C424" s="51"/>
      <c r="D424" s="52"/>
      <c r="E424" s="52"/>
      <c r="F424" s="47" t="str">
        <f ca="1">IF(_SF_CORE!$A$2="BLOCK",NA(),IF(OR(D424="",E424=""),"",E424-D424))</f>
        <v/>
      </c>
    </row>
    <row r="425" spans="2:6" ht="16" x14ac:dyDescent="0.2">
      <c r="B425" s="50"/>
      <c r="C425" s="51"/>
      <c r="D425" s="52"/>
      <c r="E425" s="52"/>
      <c r="F425" s="47" t="str">
        <f ca="1">IF(_SF_CORE!$A$2="BLOCK",NA(),IF(OR(D425="",E425=""),"",E425-D425))</f>
        <v/>
      </c>
    </row>
    <row r="426" spans="2:6" ht="16" x14ac:dyDescent="0.2">
      <c r="B426" s="50"/>
      <c r="C426" s="51"/>
      <c r="D426" s="52"/>
      <c r="E426" s="52"/>
      <c r="F426" s="47" t="str">
        <f ca="1">IF(_SF_CORE!$A$2="BLOCK",NA(),IF(OR(D426="",E426=""),"",E426-D426))</f>
        <v/>
      </c>
    </row>
    <row r="427" spans="2:6" ht="16" x14ac:dyDescent="0.2">
      <c r="B427" s="50"/>
      <c r="C427" s="51"/>
      <c r="D427" s="52"/>
      <c r="E427" s="52"/>
      <c r="F427" s="47" t="str">
        <f ca="1">IF(_SF_CORE!$A$2="BLOCK",NA(),IF(OR(D427="",E427=""),"",E427-D427))</f>
        <v/>
      </c>
    </row>
    <row r="428" spans="2:6" ht="16" x14ac:dyDescent="0.2">
      <c r="B428" s="50"/>
      <c r="C428" s="51"/>
      <c r="D428" s="52"/>
      <c r="E428" s="52"/>
      <c r="F428" s="47" t="str">
        <f ca="1">IF(_SF_CORE!$A$2="BLOCK",NA(),IF(OR(D428="",E428=""),"",E428-D428))</f>
        <v/>
      </c>
    </row>
    <row r="429" spans="2:6" ht="16" x14ac:dyDescent="0.2">
      <c r="B429" s="50"/>
      <c r="C429" s="51"/>
      <c r="D429" s="52"/>
      <c r="E429" s="52"/>
      <c r="F429" s="47" t="str">
        <f ca="1">IF(_SF_CORE!$A$2="BLOCK",NA(),IF(OR(D429="",E429=""),"",E429-D429))</f>
        <v/>
      </c>
    </row>
    <row r="430" spans="2:6" ht="16" x14ac:dyDescent="0.2">
      <c r="B430" s="50"/>
      <c r="C430" s="51"/>
      <c r="D430" s="52"/>
      <c r="E430" s="52"/>
      <c r="F430" s="47" t="str">
        <f ca="1">IF(_SF_CORE!$A$2="BLOCK",NA(),IF(OR(D430="",E430=""),"",E430-D430))</f>
        <v/>
      </c>
    </row>
    <row r="431" spans="2:6" ht="16" x14ac:dyDescent="0.2">
      <c r="B431" s="50"/>
      <c r="C431" s="51"/>
      <c r="D431" s="52"/>
      <c r="E431" s="52"/>
      <c r="F431" s="47" t="str">
        <f ca="1">IF(_SF_CORE!$A$2="BLOCK",NA(),IF(OR(D431="",E431=""),"",E431-D431))</f>
        <v/>
      </c>
    </row>
    <row r="432" spans="2:6" ht="16" x14ac:dyDescent="0.2">
      <c r="B432" s="50"/>
      <c r="C432" s="51"/>
      <c r="D432" s="52"/>
      <c r="E432" s="52"/>
      <c r="F432" s="47" t="str">
        <f ca="1">IF(_SF_CORE!$A$2="BLOCK",NA(),IF(OR(D432="",E432=""),"",E432-D432))</f>
        <v/>
      </c>
    </row>
    <row r="433" spans="2:6" ht="16" x14ac:dyDescent="0.2">
      <c r="B433" s="50"/>
      <c r="C433" s="51"/>
      <c r="D433" s="52"/>
      <c r="E433" s="52"/>
      <c r="F433" s="47" t="str">
        <f ca="1">IF(_SF_CORE!$A$2="BLOCK",NA(),IF(OR(D433="",E433=""),"",E433-D433))</f>
        <v/>
      </c>
    </row>
    <row r="434" spans="2:6" ht="16" x14ac:dyDescent="0.2">
      <c r="B434" s="50"/>
      <c r="C434" s="51"/>
      <c r="D434" s="52"/>
      <c r="E434" s="52"/>
      <c r="F434" s="47" t="str">
        <f ca="1">IF(_SF_CORE!$A$2="BLOCK",NA(),IF(OR(D434="",E434=""),"",E434-D434))</f>
        <v/>
      </c>
    </row>
    <row r="435" spans="2:6" ht="16" x14ac:dyDescent="0.2">
      <c r="B435" s="50"/>
      <c r="C435" s="51"/>
      <c r="D435" s="52"/>
      <c r="E435" s="52"/>
      <c r="F435" s="47" t="str">
        <f ca="1">IF(_SF_CORE!$A$2="BLOCK",NA(),IF(OR(D435="",E435=""),"",E435-D435))</f>
        <v/>
      </c>
    </row>
    <row r="436" spans="2:6" ht="16" x14ac:dyDescent="0.2">
      <c r="B436" s="50"/>
      <c r="C436" s="51"/>
      <c r="D436" s="52"/>
      <c r="E436" s="52"/>
      <c r="F436" s="47" t="str">
        <f ca="1">IF(_SF_CORE!$A$2="BLOCK",NA(),IF(OR(D436="",E436=""),"",E436-D436))</f>
        <v/>
      </c>
    </row>
    <row r="437" spans="2:6" ht="16" x14ac:dyDescent="0.2">
      <c r="B437" s="50"/>
      <c r="C437" s="51"/>
      <c r="D437" s="52"/>
      <c r="E437" s="52"/>
      <c r="F437" s="47" t="str">
        <f ca="1">IF(_SF_CORE!$A$2="BLOCK",NA(),IF(OR(D437="",E437=""),"",E437-D437))</f>
        <v/>
      </c>
    </row>
    <row r="438" spans="2:6" ht="16" x14ac:dyDescent="0.2">
      <c r="B438" s="50"/>
      <c r="C438" s="51"/>
      <c r="D438" s="52"/>
      <c r="E438" s="52"/>
      <c r="F438" s="47" t="str">
        <f ca="1">IF(_SF_CORE!$A$2="BLOCK",NA(),IF(OR(D438="",E438=""),"",E438-D438))</f>
        <v/>
      </c>
    </row>
    <row r="439" spans="2:6" ht="16" x14ac:dyDescent="0.2">
      <c r="B439" s="50"/>
      <c r="C439" s="51"/>
      <c r="D439" s="52"/>
      <c r="E439" s="52"/>
      <c r="F439" s="47" t="str">
        <f ca="1">IF(_SF_CORE!$A$2="BLOCK",NA(),IF(OR(D439="",E439=""),"",E439-D439))</f>
        <v/>
      </c>
    </row>
    <row r="440" spans="2:6" ht="16" x14ac:dyDescent="0.2">
      <c r="B440" s="50"/>
      <c r="C440" s="51"/>
      <c r="D440" s="52"/>
      <c r="E440" s="52"/>
      <c r="F440" s="47" t="str">
        <f ca="1">IF(_SF_CORE!$A$2="BLOCK",NA(),IF(OR(D440="",E440=""),"",E440-D440))</f>
        <v/>
      </c>
    </row>
    <row r="441" spans="2:6" ht="16" x14ac:dyDescent="0.2">
      <c r="B441" s="50"/>
      <c r="C441" s="51"/>
      <c r="D441" s="52"/>
      <c r="E441" s="52"/>
      <c r="F441" s="47" t="str">
        <f ca="1">IF(_SF_CORE!$A$2="BLOCK",NA(),IF(OR(D441="",E441=""),"",E441-D441))</f>
        <v/>
      </c>
    </row>
    <row r="442" spans="2:6" ht="16" x14ac:dyDescent="0.2">
      <c r="B442" s="50"/>
      <c r="C442" s="51"/>
      <c r="D442" s="52"/>
      <c r="E442" s="52"/>
      <c r="F442" s="47" t="str">
        <f ca="1">IF(_SF_CORE!$A$2="BLOCK",NA(),IF(OR(D442="",E442=""),"",E442-D442))</f>
        <v/>
      </c>
    </row>
    <row r="443" spans="2:6" ht="16" x14ac:dyDescent="0.2">
      <c r="B443" s="50"/>
      <c r="C443" s="51"/>
      <c r="D443" s="52"/>
      <c r="E443" s="52"/>
      <c r="F443" s="47" t="str">
        <f ca="1">IF(_SF_CORE!$A$2="BLOCK",NA(),IF(OR(D443="",E443=""),"",E443-D443))</f>
        <v/>
      </c>
    </row>
    <row r="444" spans="2:6" ht="16" x14ac:dyDescent="0.2">
      <c r="B444" s="50"/>
      <c r="C444" s="51"/>
      <c r="D444" s="52"/>
      <c r="E444" s="52"/>
      <c r="F444" s="47" t="str">
        <f ca="1">IF(_SF_CORE!$A$2="BLOCK",NA(),IF(OR(D444="",E444=""),"",E444-D444))</f>
        <v/>
      </c>
    </row>
    <row r="445" spans="2:6" ht="16" x14ac:dyDescent="0.2">
      <c r="B445" s="50"/>
      <c r="C445" s="51"/>
      <c r="D445" s="52"/>
      <c r="E445" s="52"/>
      <c r="F445" s="47" t="str">
        <f ca="1">IF(_SF_CORE!$A$2="BLOCK",NA(),IF(OR(D445="",E445=""),"",E445-D445))</f>
        <v/>
      </c>
    </row>
    <row r="446" spans="2:6" ht="16" x14ac:dyDescent="0.2">
      <c r="B446" s="50"/>
      <c r="C446" s="51"/>
      <c r="D446" s="52"/>
      <c r="E446" s="52"/>
      <c r="F446" s="47" t="str">
        <f ca="1">IF(_SF_CORE!$A$2="BLOCK",NA(),IF(OR(D446="",E446=""),"",E446-D446))</f>
        <v/>
      </c>
    </row>
    <row r="447" spans="2:6" ht="16" x14ac:dyDescent="0.2">
      <c r="B447" s="50"/>
      <c r="C447" s="51"/>
      <c r="D447" s="52"/>
      <c r="E447" s="52"/>
      <c r="F447" s="47" t="str">
        <f ca="1">IF(_SF_CORE!$A$2="BLOCK",NA(),IF(OR(D447="",E447=""),"",E447-D447))</f>
        <v/>
      </c>
    </row>
    <row r="448" spans="2:6" ht="16" x14ac:dyDescent="0.2">
      <c r="B448" s="50"/>
      <c r="C448" s="51"/>
      <c r="D448" s="52"/>
      <c r="E448" s="52"/>
      <c r="F448" s="47" t="str">
        <f ca="1">IF(_SF_CORE!$A$2="BLOCK",NA(),IF(OR(D448="",E448=""),"",E448-D448))</f>
        <v/>
      </c>
    </row>
    <row r="449" spans="2:6" ht="16" x14ac:dyDescent="0.2">
      <c r="B449" s="50"/>
      <c r="C449" s="51"/>
      <c r="D449" s="52"/>
      <c r="E449" s="52"/>
      <c r="F449" s="47" t="str">
        <f ca="1">IF(_SF_CORE!$A$2="BLOCK",NA(),IF(OR(D449="",E449=""),"",E449-D449))</f>
        <v/>
      </c>
    </row>
    <row r="450" spans="2:6" ht="16" x14ac:dyDescent="0.2">
      <c r="B450" s="50"/>
      <c r="C450" s="51"/>
      <c r="D450" s="52"/>
      <c r="E450" s="52"/>
      <c r="F450" s="47" t="str">
        <f ca="1">IF(_SF_CORE!$A$2="BLOCK",NA(),IF(OR(D450="",E450=""),"",E450-D450))</f>
        <v/>
      </c>
    </row>
    <row r="451" spans="2:6" ht="16" x14ac:dyDescent="0.2">
      <c r="B451" s="50"/>
      <c r="C451" s="51"/>
      <c r="D451" s="52"/>
      <c r="E451" s="52"/>
      <c r="F451" s="47" t="str">
        <f ca="1">IF(_SF_CORE!$A$2="BLOCK",NA(),IF(OR(D451="",E451=""),"",E451-D451))</f>
        <v/>
      </c>
    </row>
    <row r="452" spans="2:6" ht="16" x14ac:dyDescent="0.2">
      <c r="B452" s="50"/>
      <c r="C452" s="51"/>
      <c r="D452" s="52"/>
      <c r="E452" s="52"/>
      <c r="F452" s="47" t="str">
        <f ca="1">IF(_SF_CORE!$A$2="BLOCK",NA(),IF(OR(D452="",E452=""),"",E452-D452))</f>
        <v/>
      </c>
    </row>
    <row r="453" spans="2:6" ht="16" x14ac:dyDescent="0.2">
      <c r="B453" s="50"/>
      <c r="C453" s="51"/>
      <c r="D453" s="52"/>
      <c r="E453" s="52"/>
      <c r="F453" s="47" t="str">
        <f ca="1">IF(_SF_CORE!$A$2="BLOCK",NA(),IF(OR(D453="",E453=""),"",E453-D453))</f>
        <v/>
      </c>
    </row>
    <row r="454" spans="2:6" ht="16" x14ac:dyDescent="0.2">
      <c r="B454" s="50"/>
      <c r="C454" s="51"/>
      <c r="D454" s="52"/>
      <c r="E454" s="52"/>
      <c r="F454" s="47" t="str">
        <f ca="1">IF(_SF_CORE!$A$2="BLOCK",NA(),IF(OR(D454="",E454=""),"",E454-D454))</f>
        <v/>
      </c>
    </row>
    <row r="455" spans="2:6" ht="16" x14ac:dyDescent="0.2">
      <c r="B455" s="50"/>
      <c r="C455" s="51"/>
      <c r="D455" s="52"/>
      <c r="E455" s="52"/>
      <c r="F455" s="47" t="str">
        <f ca="1">IF(_SF_CORE!$A$2="BLOCK",NA(),IF(OR(D455="",E455=""),"",E455-D455))</f>
        <v/>
      </c>
    </row>
    <row r="456" spans="2:6" ht="16" x14ac:dyDescent="0.2">
      <c r="B456" s="50"/>
      <c r="C456" s="51"/>
      <c r="D456" s="52"/>
      <c r="E456" s="52"/>
      <c r="F456" s="47" t="str">
        <f ca="1">IF(_SF_CORE!$A$2="BLOCK",NA(),IF(OR(D456="",E456=""),"",E456-D456))</f>
        <v/>
      </c>
    </row>
    <row r="457" spans="2:6" ht="16" x14ac:dyDescent="0.2">
      <c r="B457" s="50"/>
      <c r="C457" s="51"/>
      <c r="D457" s="52"/>
      <c r="E457" s="52"/>
      <c r="F457" s="47" t="str">
        <f ca="1">IF(_SF_CORE!$A$2="BLOCK",NA(),IF(OR(D457="",E457=""),"",E457-D457))</f>
        <v/>
      </c>
    </row>
    <row r="458" spans="2:6" ht="16" x14ac:dyDescent="0.2">
      <c r="B458" s="50"/>
      <c r="C458" s="51"/>
      <c r="D458" s="52"/>
      <c r="E458" s="52"/>
      <c r="F458" s="47" t="str">
        <f ca="1">IF(_SF_CORE!$A$2="BLOCK",NA(),IF(OR(D458="",E458=""),"",E458-D458))</f>
        <v/>
      </c>
    </row>
    <row r="459" spans="2:6" ht="16" x14ac:dyDescent="0.2">
      <c r="B459" s="50"/>
      <c r="C459" s="51"/>
      <c r="D459" s="52"/>
      <c r="E459" s="52"/>
      <c r="F459" s="47" t="str">
        <f ca="1">IF(_SF_CORE!$A$2="BLOCK",NA(),IF(OR(D459="",E459=""),"",E459-D459))</f>
        <v/>
      </c>
    </row>
    <row r="460" spans="2:6" ht="16" x14ac:dyDescent="0.2">
      <c r="B460" s="50"/>
      <c r="C460" s="51"/>
      <c r="D460" s="52"/>
      <c r="E460" s="52"/>
      <c r="F460" s="47" t="str">
        <f ca="1">IF(_SF_CORE!$A$2="BLOCK",NA(),IF(OR(D460="",E460=""),"",E460-D460))</f>
        <v/>
      </c>
    </row>
    <row r="461" spans="2:6" ht="16" x14ac:dyDescent="0.2">
      <c r="B461" s="50"/>
      <c r="C461" s="51"/>
      <c r="D461" s="52"/>
      <c r="E461" s="52"/>
      <c r="F461" s="47" t="str">
        <f ca="1">IF(_SF_CORE!$A$2="BLOCK",NA(),IF(OR(D461="",E461=""),"",E461-D461))</f>
        <v/>
      </c>
    </row>
    <row r="462" spans="2:6" ht="16" x14ac:dyDescent="0.2">
      <c r="B462" s="50"/>
      <c r="C462" s="51"/>
      <c r="D462" s="52"/>
      <c r="E462" s="52"/>
      <c r="F462" s="47" t="str">
        <f ca="1">IF(_SF_CORE!$A$2="BLOCK",NA(),IF(OR(D462="",E462=""),"",E462-D462))</f>
        <v/>
      </c>
    </row>
    <row r="463" spans="2:6" ht="16" x14ac:dyDescent="0.2">
      <c r="B463" s="50"/>
      <c r="C463" s="51"/>
      <c r="D463" s="52"/>
      <c r="E463" s="52"/>
      <c r="F463" s="47" t="str">
        <f ca="1">IF(_SF_CORE!$A$2="BLOCK",NA(),IF(OR(D463="",E463=""),"",E463-D463))</f>
        <v/>
      </c>
    </row>
    <row r="464" spans="2:6" ht="16" x14ac:dyDescent="0.2">
      <c r="B464" s="50"/>
      <c r="C464" s="51"/>
      <c r="D464" s="52"/>
      <c r="E464" s="52"/>
      <c r="F464" s="47" t="str">
        <f ca="1">IF(_SF_CORE!$A$2="BLOCK",NA(),IF(OR(D464="",E464=""),"",E464-D464))</f>
        <v/>
      </c>
    </row>
    <row r="465" spans="2:6" ht="16" x14ac:dyDescent="0.2">
      <c r="B465" s="50"/>
      <c r="C465" s="51"/>
      <c r="D465" s="52"/>
      <c r="E465" s="52"/>
      <c r="F465" s="47" t="str">
        <f ca="1">IF(_SF_CORE!$A$2="BLOCK",NA(),IF(OR(D465="",E465=""),"",E465-D465))</f>
        <v/>
      </c>
    </row>
    <row r="466" spans="2:6" ht="16" x14ac:dyDescent="0.2">
      <c r="B466" s="50"/>
      <c r="C466" s="51"/>
      <c r="D466" s="52"/>
      <c r="E466" s="52"/>
      <c r="F466" s="47" t="str">
        <f ca="1">IF(_SF_CORE!$A$2="BLOCK",NA(),IF(OR(D466="",E466=""),"",E466-D466))</f>
        <v/>
      </c>
    </row>
    <row r="467" spans="2:6" ht="16" x14ac:dyDescent="0.2">
      <c r="B467" s="50"/>
      <c r="C467" s="51"/>
      <c r="D467" s="52"/>
      <c r="E467" s="52"/>
      <c r="F467" s="47" t="str">
        <f ca="1">IF(_SF_CORE!$A$2="BLOCK",NA(),IF(OR(D467="",E467=""),"",E467-D467))</f>
        <v/>
      </c>
    </row>
    <row r="468" spans="2:6" ht="16" x14ac:dyDescent="0.2">
      <c r="B468" s="50"/>
      <c r="C468" s="51"/>
      <c r="D468" s="52"/>
      <c r="E468" s="52"/>
      <c r="F468" s="47" t="str">
        <f ca="1">IF(_SF_CORE!$A$2="BLOCK",NA(),IF(OR(D468="",E468=""),"",E468-D468))</f>
        <v/>
      </c>
    </row>
    <row r="469" spans="2:6" ht="16" x14ac:dyDescent="0.2">
      <c r="B469" s="50"/>
      <c r="C469" s="51"/>
      <c r="D469" s="52"/>
      <c r="E469" s="52"/>
      <c r="F469" s="47" t="str">
        <f ca="1">IF(_SF_CORE!$A$2="BLOCK",NA(),IF(OR(D469="",E469=""),"",E469-D469))</f>
        <v/>
      </c>
    </row>
    <row r="470" spans="2:6" ht="16" x14ac:dyDescent="0.2">
      <c r="B470" s="50"/>
      <c r="C470" s="51"/>
      <c r="D470" s="52"/>
      <c r="E470" s="52"/>
      <c r="F470" s="47" t="str">
        <f ca="1">IF(_SF_CORE!$A$2="BLOCK",NA(),IF(OR(D470="",E470=""),"",E470-D470))</f>
        <v/>
      </c>
    </row>
    <row r="471" spans="2:6" ht="16" x14ac:dyDescent="0.2">
      <c r="B471" s="50"/>
      <c r="C471" s="51"/>
      <c r="D471" s="52"/>
      <c r="E471" s="52"/>
      <c r="F471" s="47" t="str">
        <f ca="1">IF(_SF_CORE!$A$2="BLOCK",NA(),IF(OR(D471="",E471=""),"",E471-D471))</f>
        <v/>
      </c>
    </row>
    <row r="472" spans="2:6" ht="16" x14ac:dyDescent="0.2">
      <c r="B472" s="50"/>
      <c r="C472" s="51"/>
      <c r="D472" s="52"/>
      <c r="E472" s="52"/>
      <c r="F472" s="47" t="str">
        <f ca="1">IF(_SF_CORE!$A$2="BLOCK",NA(),IF(OR(D472="",E472=""),"",E472-D472))</f>
        <v/>
      </c>
    </row>
    <row r="473" spans="2:6" ht="16" x14ac:dyDescent="0.2">
      <c r="B473" s="50"/>
      <c r="C473" s="51"/>
      <c r="D473" s="52"/>
      <c r="E473" s="52"/>
      <c r="F473" s="47" t="str">
        <f ca="1">IF(_SF_CORE!$A$2="BLOCK",NA(),IF(OR(D473="",E473=""),"",E473-D473))</f>
        <v/>
      </c>
    </row>
    <row r="474" spans="2:6" ht="16" x14ac:dyDescent="0.2">
      <c r="B474" s="50"/>
      <c r="C474" s="51"/>
      <c r="D474" s="52"/>
      <c r="E474" s="52"/>
      <c r="F474" s="47" t="str">
        <f ca="1">IF(_SF_CORE!$A$2="BLOCK",NA(),IF(OR(D474="",E474=""),"",E474-D474))</f>
        <v/>
      </c>
    </row>
    <row r="475" spans="2:6" ht="16" x14ac:dyDescent="0.2">
      <c r="B475" s="50"/>
      <c r="C475" s="51"/>
      <c r="D475" s="52"/>
      <c r="E475" s="52"/>
      <c r="F475" s="47" t="str">
        <f ca="1">IF(_SF_CORE!$A$2="BLOCK",NA(),IF(OR(D475="",E475=""),"",E475-D475))</f>
        <v/>
      </c>
    </row>
    <row r="476" spans="2:6" ht="16" x14ac:dyDescent="0.2">
      <c r="B476" s="50"/>
      <c r="C476" s="51"/>
      <c r="D476" s="52"/>
      <c r="E476" s="52"/>
      <c r="F476" s="47" t="str">
        <f ca="1">IF(_SF_CORE!$A$2="BLOCK",NA(),IF(OR(D476="",E476=""),"",E476-D476))</f>
        <v/>
      </c>
    </row>
    <row r="477" spans="2:6" ht="16" x14ac:dyDescent="0.2">
      <c r="B477" s="50"/>
      <c r="C477" s="51"/>
      <c r="D477" s="52"/>
      <c r="E477" s="52"/>
      <c r="F477" s="47" t="str">
        <f ca="1">IF(_SF_CORE!$A$2="BLOCK",NA(),IF(OR(D477="",E477=""),"",E477-D477))</f>
        <v/>
      </c>
    </row>
    <row r="478" spans="2:6" ht="16" x14ac:dyDescent="0.2">
      <c r="B478" s="50"/>
      <c r="C478" s="51"/>
      <c r="D478" s="52"/>
      <c r="E478" s="52"/>
      <c r="F478" s="47" t="str">
        <f ca="1">IF(_SF_CORE!$A$2="BLOCK",NA(),IF(OR(D478="",E478=""),"",E478-D478))</f>
        <v/>
      </c>
    </row>
    <row r="479" spans="2:6" ht="16" x14ac:dyDescent="0.2">
      <c r="B479" s="50"/>
      <c r="C479" s="51"/>
      <c r="D479" s="52"/>
      <c r="E479" s="52"/>
      <c r="F479" s="47" t="str">
        <f ca="1">IF(_SF_CORE!$A$2="BLOCK",NA(),IF(OR(D479="",E479=""),"",E479-D479))</f>
        <v/>
      </c>
    </row>
    <row r="480" spans="2:6" ht="16" x14ac:dyDescent="0.2">
      <c r="B480" s="50"/>
      <c r="C480" s="51"/>
      <c r="D480" s="52"/>
      <c r="E480" s="52"/>
      <c r="F480" s="47" t="str">
        <f ca="1">IF(_SF_CORE!$A$2="BLOCK",NA(),IF(OR(D480="",E480=""),"",E480-D480))</f>
        <v/>
      </c>
    </row>
    <row r="481" spans="2:6" ht="16" x14ac:dyDescent="0.2">
      <c r="B481" s="50"/>
      <c r="C481" s="51"/>
      <c r="D481" s="52"/>
      <c r="E481" s="52"/>
      <c r="F481" s="47" t="str">
        <f ca="1">IF(_SF_CORE!$A$2="BLOCK",NA(),IF(OR(D481="",E481=""),"",E481-D481))</f>
        <v/>
      </c>
    </row>
    <row r="482" spans="2:6" ht="16" x14ac:dyDescent="0.2">
      <c r="B482" s="50"/>
      <c r="C482" s="51"/>
      <c r="D482" s="52"/>
      <c r="E482" s="52"/>
      <c r="F482" s="47" t="str">
        <f ca="1">IF(_SF_CORE!$A$2="BLOCK",NA(),IF(OR(D482="",E482=""),"",E482-D482))</f>
        <v/>
      </c>
    </row>
    <row r="483" spans="2:6" ht="16" x14ac:dyDescent="0.2">
      <c r="B483" s="50"/>
      <c r="C483" s="51"/>
      <c r="D483" s="52"/>
      <c r="E483" s="52"/>
      <c r="F483" s="47" t="str">
        <f ca="1">IF(_SF_CORE!$A$2="BLOCK",NA(),IF(OR(D483="",E483=""),"",E483-D483))</f>
        <v/>
      </c>
    </row>
    <row r="484" spans="2:6" ht="16" x14ac:dyDescent="0.2">
      <c r="B484" s="50"/>
      <c r="C484" s="51"/>
      <c r="D484" s="52"/>
      <c r="E484" s="52"/>
      <c r="F484" s="47" t="str">
        <f ca="1">IF(_SF_CORE!$A$2="BLOCK",NA(),IF(OR(D484="",E484=""),"",E484-D484))</f>
        <v/>
      </c>
    </row>
    <row r="485" spans="2:6" ht="16" x14ac:dyDescent="0.2">
      <c r="B485" s="50"/>
      <c r="C485" s="51"/>
      <c r="D485" s="52"/>
      <c r="E485" s="52"/>
      <c r="F485" s="47" t="str">
        <f ca="1">IF(_SF_CORE!$A$2="BLOCK",NA(),IF(OR(D485="",E485=""),"",E485-D485))</f>
        <v/>
      </c>
    </row>
    <row r="486" spans="2:6" ht="16" x14ac:dyDescent="0.2">
      <c r="B486" s="50"/>
      <c r="C486" s="51"/>
      <c r="D486" s="52"/>
      <c r="E486" s="52"/>
      <c r="F486" s="47" t="str">
        <f ca="1">IF(_SF_CORE!$A$2="BLOCK",NA(),IF(OR(D486="",E486=""),"",E486-D486))</f>
        <v/>
      </c>
    </row>
    <row r="487" spans="2:6" ht="16" x14ac:dyDescent="0.2">
      <c r="B487" s="50"/>
      <c r="C487" s="51"/>
      <c r="D487" s="52"/>
      <c r="E487" s="52"/>
      <c r="F487" s="47" t="str">
        <f ca="1">IF(_SF_CORE!$A$2="BLOCK",NA(),IF(OR(D487="",E487=""),"",E487-D487))</f>
        <v/>
      </c>
    </row>
    <row r="488" spans="2:6" ht="16" x14ac:dyDescent="0.2">
      <c r="B488" s="50"/>
      <c r="C488" s="51"/>
      <c r="D488" s="52"/>
      <c r="E488" s="52"/>
      <c r="F488" s="47" t="str">
        <f ca="1">IF(_SF_CORE!$A$2="BLOCK",NA(),IF(OR(D488="",E488=""),"",E488-D488))</f>
        <v/>
      </c>
    </row>
    <row r="489" spans="2:6" ht="16" x14ac:dyDescent="0.2">
      <c r="B489" s="50"/>
      <c r="C489" s="51"/>
      <c r="D489" s="52"/>
      <c r="E489" s="52"/>
      <c r="F489" s="47" t="str">
        <f ca="1">IF(_SF_CORE!$A$2="BLOCK",NA(),IF(OR(D489="",E489=""),"",E489-D489))</f>
        <v/>
      </c>
    </row>
    <row r="490" spans="2:6" ht="16" x14ac:dyDescent="0.2">
      <c r="B490" s="50"/>
      <c r="C490" s="51"/>
      <c r="D490" s="52"/>
      <c r="E490" s="52"/>
      <c r="F490" s="47" t="str">
        <f ca="1">IF(_SF_CORE!$A$2="BLOCK",NA(),IF(OR(D490="",E490=""),"",E490-D490))</f>
        <v/>
      </c>
    </row>
    <row r="491" spans="2:6" ht="16" x14ac:dyDescent="0.2">
      <c r="B491" s="50"/>
      <c r="C491" s="51"/>
      <c r="D491" s="52"/>
      <c r="E491" s="52"/>
      <c r="F491" s="47" t="str">
        <f ca="1">IF(_SF_CORE!$A$2="BLOCK",NA(),IF(OR(D491="",E491=""),"",E491-D491))</f>
        <v/>
      </c>
    </row>
    <row r="492" spans="2:6" ht="16" x14ac:dyDescent="0.2">
      <c r="B492" s="50"/>
      <c r="C492" s="51"/>
      <c r="D492" s="52"/>
      <c r="E492" s="52"/>
      <c r="F492" s="47" t="str">
        <f ca="1">IF(_SF_CORE!$A$2="BLOCK",NA(),IF(OR(D492="",E492=""),"",E492-D492))</f>
        <v/>
      </c>
    </row>
    <row r="493" spans="2:6" ht="16" x14ac:dyDescent="0.2">
      <c r="B493" s="50"/>
      <c r="C493" s="51"/>
      <c r="D493" s="52"/>
      <c r="E493" s="52"/>
      <c r="F493" s="47" t="str">
        <f ca="1">IF(_SF_CORE!$A$2="BLOCK",NA(),IF(OR(D493="",E493=""),"",E493-D493))</f>
        <v/>
      </c>
    </row>
    <row r="494" spans="2:6" ht="16" x14ac:dyDescent="0.2">
      <c r="B494" s="50"/>
      <c r="C494" s="51"/>
      <c r="D494" s="52"/>
      <c r="E494" s="52"/>
      <c r="F494" s="47" t="str">
        <f ca="1">IF(_SF_CORE!$A$2="BLOCK",NA(),IF(OR(D494="",E494=""),"",E494-D494))</f>
        <v/>
      </c>
    </row>
    <row r="495" spans="2:6" ht="16" x14ac:dyDescent="0.2">
      <c r="B495" s="50"/>
      <c r="C495" s="51"/>
      <c r="D495" s="52"/>
      <c r="E495" s="52"/>
      <c r="F495" s="47" t="str">
        <f ca="1">IF(_SF_CORE!$A$2="BLOCK",NA(),IF(OR(D495="",E495=""),"",E495-D495))</f>
        <v/>
      </c>
    </row>
    <row r="496" spans="2:6" ht="16" x14ac:dyDescent="0.2">
      <c r="B496" s="50"/>
      <c r="C496" s="51"/>
      <c r="D496" s="52"/>
      <c r="E496" s="52"/>
      <c r="F496" s="47" t="str">
        <f ca="1">IF(_SF_CORE!$A$2="BLOCK",NA(),IF(OR(D496="",E496=""),"",E496-D496))</f>
        <v/>
      </c>
    </row>
    <row r="497" spans="2:6" ht="16" x14ac:dyDescent="0.2">
      <c r="B497" s="50"/>
      <c r="C497" s="51"/>
      <c r="D497" s="52"/>
      <c r="E497" s="52"/>
      <c r="F497" s="47" t="str">
        <f ca="1">IF(_SF_CORE!$A$2="BLOCK",NA(),IF(OR(D497="",E497=""),"",E497-D497))</f>
        <v/>
      </c>
    </row>
    <row r="498" spans="2:6" ht="16" x14ac:dyDescent="0.2">
      <c r="B498" s="50"/>
      <c r="C498" s="51"/>
      <c r="D498" s="52"/>
      <c r="E498" s="52"/>
      <c r="F498" s="47" t="str">
        <f ca="1">IF(_SF_CORE!$A$2="BLOCK",NA(),IF(OR(D498="",E498=""),"",E498-D498))</f>
        <v/>
      </c>
    </row>
    <row r="499" spans="2:6" ht="16" x14ac:dyDescent="0.2">
      <c r="B499" s="50"/>
      <c r="C499" s="51"/>
      <c r="D499" s="52"/>
      <c r="E499" s="52"/>
      <c r="F499" s="47" t="str">
        <f ca="1">IF(_SF_CORE!$A$2="BLOCK",NA(),IF(OR(D499="",E499=""),"",E499-D499))</f>
        <v/>
      </c>
    </row>
    <row r="500" spans="2:6" ht="16" x14ac:dyDescent="0.2">
      <c r="B500" s="50"/>
      <c r="C500" s="51"/>
      <c r="D500" s="52"/>
      <c r="E500" s="52"/>
      <c r="F500" s="47" t="str">
        <f ca="1">IF(_SF_CORE!$A$2="BLOCK",NA(),IF(OR(D500="",E500=""),"",E500-D500))</f>
        <v/>
      </c>
    </row>
    <row r="501" spans="2:6" ht="16" x14ac:dyDescent="0.2">
      <c r="B501" s="50"/>
      <c r="C501" s="51"/>
      <c r="D501" s="52"/>
      <c r="E501" s="52"/>
      <c r="F501" s="47" t="str">
        <f ca="1">IF(_SF_CORE!$A$2="BLOCK",NA(),IF(OR(D501="",E501=""),"",E501-D501))</f>
        <v/>
      </c>
    </row>
    <row r="502" spans="2:6" ht="16" x14ac:dyDescent="0.2">
      <c r="B502" s="50"/>
      <c r="C502" s="51"/>
      <c r="D502" s="52"/>
      <c r="E502" s="52"/>
      <c r="F502" s="47" t="str">
        <f ca="1">IF(_SF_CORE!$A$2="BLOCK",NA(),IF(OR(D502="",E502=""),"",E502-D502))</f>
        <v/>
      </c>
    </row>
    <row r="503" spans="2:6" ht="16" x14ac:dyDescent="0.2">
      <c r="B503" s="50"/>
      <c r="C503" s="51"/>
      <c r="D503" s="52"/>
      <c r="E503" s="52"/>
      <c r="F503" s="47" t="str">
        <f ca="1">IF(_SF_CORE!$A$2="BLOCK",NA(),IF(OR(D503="",E503=""),"",E503-D503))</f>
        <v/>
      </c>
    </row>
    <row r="504" spans="2:6" ht="16" x14ac:dyDescent="0.2">
      <c r="B504" s="50"/>
      <c r="C504" s="51"/>
      <c r="D504" s="52"/>
      <c r="E504" s="52"/>
      <c r="F504" s="47" t="str">
        <f ca="1">IF(_SF_CORE!$A$2="BLOCK",NA(),IF(OR(D504="",E504=""),"",E504-D504))</f>
        <v/>
      </c>
    </row>
    <row r="505" spans="2:6" ht="16" x14ac:dyDescent="0.2">
      <c r="B505" s="50"/>
      <c r="C505" s="51"/>
      <c r="D505" s="52"/>
      <c r="E505" s="52"/>
      <c r="F505" s="47" t="str">
        <f ca="1">IF(_SF_CORE!$A$2="BLOCK",NA(),IF(OR(D505="",E505=""),"",E505-D505))</f>
        <v/>
      </c>
    </row>
    <row r="506" spans="2:6" ht="16" x14ac:dyDescent="0.2">
      <c r="B506" s="50"/>
      <c r="C506" s="51"/>
      <c r="D506" s="52"/>
      <c r="E506" s="52"/>
      <c r="F506" s="47" t="str">
        <f ca="1">IF(_SF_CORE!$A$2="BLOCK",NA(),IF(OR(D506="",E506=""),"",E506-D506))</f>
        <v/>
      </c>
    </row>
    <row r="507" spans="2:6" ht="16" x14ac:dyDescent="0.2">
      <c r="B507" s="50"/>
      <c r="C507" s="51"/>
      <c r="D507" s="52"/>
      <c r="E507" s="52"/>
      <c r="F507" s="47" t="str">
        <f ca="1">IF(_SF_CORE!$A$2="BLOCK",NA(),IF(OR(D507="",E507=""),"",E507-D507))</f>
        <v/>
      </c>
    </row>
    <row r="508" spans="2:6" ht="16" x14ac:dyDescent="0.2">
      <c r="B508" s="50"/>
      <c r="C508" s="51"/>
      <c r="D508" s="52"/>
      <c r="E508" s="52"/>
      <c r="F508" s="47" t="str">
        <f ca="1">IF(_SF_CORE!$A$2="BLOCK",NA(),IF(OR(D508="",E508=""),"",E508-D508))</f>
        <v/>
      </c>
    </row>
    <row r="509" spans="2:6" ht="16" x14ac:dyDescent="0.2">
      <c r="B509" s="50"/>
      <c r="C509" s="51"/>
      <c r="D509" s="52"/>
      <c r="E509" s="52"/>
      <c r="F509" s="47" t="str">
        <f ca="1">IF(_SF_CORE!$A$2="BLOCK",NA(),IF(OR(D509="",E509=""),"",E509-D509))</f>
        <v/>
      </c>
    </row>
    <row r="510" spans="2:6" ht="16" x14ac:dyDescent="0.2">
      <c r="B510" s="50"/>
      <c r="C510" s="51"/>
      <c r="D510" s="52"/>
      <c r="E510" s="52"/>
      <c r="F510" s="47" t="str">
        <f ca="1">IF(_SF_CORE!$A$2="BLOCK",NA(),IF(OR(D510="",E510=""),"",E510-D510))</f>
        <v/>
      </c>
    </row>
    <row r="511" spans="2:6" ht="16" x14ac:dyDescent="0.2">
      <c r="B511" s="50"/>
      <c r="C511" s="51"/>
      <c r="D511" s="52"/>
      <c r="E511" s="52"/>
      <c r="F511" s="47" t="str">
        <f ca="1">IF(_SF_CORE!$A$2="BLOCK",NA(),IF(OR(D511="",E511=""),"",E511-D511))</f>
        <v/>
      </c>
    </row>
    <row r="512" spans="2:6" ht="16" x14ac:dyDescent="0.2">
      <c r="B512" s="50"/>
      <c r="C512" s="51"/>
      <c r="D512" s="52"/>
      <c r="E512" s="52"/>
      <c r="F512" s="47" t="str">
        <f ca="1">IF(_SF_CORE!$A$2="BLOCK",NA(),IF(OR(D512="",E512=""),"",E512-D512))</f>
        <v/>
      </c>
    </row>
    <row r="513" spans="2:6" ht="16" x14ac:dyDescent="0.2">
      <c r="B513" s="50"/>
      <c r="C513" s="51"/>
      <c r="D513" s="52"/>
      <c r="E513" s="52"/>
      <c r="F513" s="47" t="str">
        <f ca="1">IF(_SF_CORE!$A$2="BLOCK",NA(),IF(OR(D513="",E513=""),"",E513-D513))</f>
        <v/>
      </c>
    </row>
    <row r="514" spans="2:6" ht="16" x14ac:dyDescent="0.2">
      <c r="B514" s="50"/>
      <c r="C514" s="51"/>
      <c r="D514" s="52"/>
      <c r="E514" s="52"/>
      <c r="F514" s="47" t="str">
        <f ca="1">IF(_SF_CORE!$A$2="BLOCK",NA(),IF(OR(D514="",E514=""),"",E514-D514))</f>
        <v/>
      </c>
    </row>
    <row r="515" spans="2:6" ht="16" x14ac:dyDescent="0.2">
      <c r="B515" s="50"/>
      <c r="C515" s="51"/>
      <c r="D515" s="52"/>
      <c r="E515" s="52"/>
      <c r="F515" s="47" t="str">
        <f ca="1">IF(_SF_CORE!$A$2="BLOCK",NA(),IF(OR(D515="",E515=""),"",E515-D515))</f>
        <v/>
      </c>
    </row>
    <row r="516" spans="2:6" ht="16" x14ac:dyDescent="0.2">
      <c r="B516" s="50"/>
      <c r="C516" s="51"/>
      <c r="D516" s="52"/>
      <c r="E516" s="52"/>
      <c r="F516" s="47" t="str">
        <f ca="1">IF(_SF_CORE!$A$2="BLOCK",NA(),IF(OR(D516="",E516=""),"",E516-D516))</f>
        <v/>
      </c>
    </row>
    <row r="517" spans="2:6" ht="16" x14ac:dyDescent="0.2">
      <c r="B517" s="50"/>
      <c r="C517" s="51"/>
      <c r="D517" s="52"/>
      <c r="E517" s="52"/>
      <c r="F517" s="47" t="str">
        <f ca="1">IF(_SF_CORE!$A$2="BLOCK",NA(),IF(OR(D517="",E517=""),"",E517-D517))</f>
        <v/>
      </c>
    </row>
    <row r="518" spans="2:6" ht="16" x14ac:dyDescent="0.2">
      <c r="B518" s="50"/>
      <c r="C518" s="51"/>
      <c r="D518" s="52"/>
      <c r="E518" s="52"/>
      <c r="F518" s="47" t="str">
        <f ca="1">IF(_SF_CORE!$A$2="BLOCK",NA(),IF(OR(D518="",E518=""),"",E518-D518))</f>
        <v/>
      </c>
    </row>
    <row r="519" spans="2:6" ht="16" x14ac:dyDescent="0.2">
      <c r="B519" s="50"/>
      <c r="C519" s="51"/>
      <c r="D519" s="52"/>
      <c r="E519" s="52"/>
      <c r="F519" s="47" t="str">
        <f ca="1">IF(_SF_CORE!$A$2="BLOCK",NA(),IF(OR(D519="",E519=""),"",E519-D519))</f>
        <v/>
      </c>
    </row>
    <row r="520" spans="2:6" ht="16" x14ac:dyDescent="0.2">
      <c r="B520" s="50"/>
      <c r="C520" s="51"/>
      <c r="D520" s="52"/>
      <c r="E520" s="52"/>
      <c r="F520" s="47" t="str">
        <f ca="1">IF(_SF_CORE!$A$2="BLOCK",NA(),IF(OR(D520="",E520=""),"",E520-D520))</f>
        <v/>
      </c>
    </row>
    <row r="521" spans="2:6" ht="16" x14ac:dyDescent="0.2">
      <c r="B521" s="50"/>
      <c r="C521" s="51"/>
      <c r="D521" s="52"/>
      <c r="E521" s="52"/>
      <c r="F521" s="47" t="str">
        <f ca="1">IF(_SF_CORE!$A$2="BLOCK",NA(),IF(OR(D521="",E521=""),"",E521-D521))</f>
        <v/>
      </c>
    </row>
    <row r="522" spans="2:6" ht="16" x14ac:dyDescent="0.2">
      <c r="B522" s="50"/>
      <c r="C522" s="51"/>
      <c r="D522" s="52"/>
      <c r="E522" s="52"/>
      <c r="F522" s="47" t="str">
        <f ca="1">IF(_SF_CORE!$A$2="BLOCK",NA(),IF(OR(D522="",E522=""),"",E522-D522))</f>
        <v/>
      </c>
    </row>
    <row r="523" spans="2:6" ht="16" x14ac:dyDescent="0.2">
      <c r="B523" s="50"/>
      <c r="C523" s="51"/>
      <c r="D523" s="52"/>
      <c r="E523" s="52"/>
      <c r="F523" s="47" t="str">
        <f ca="1">IF(_SF_CORE!$A$2="BLOCK",NA(),IF(OR(D523="",E523=""),"",E523-D523))</f>
        <v/>
      </c>
    </row>
    <row r="524" spans="2:6" ht="16" x14ac:dyDescent="0.2">
      <c r="B524" s="50"/>
      <c r="C524" s="51"/>
      <c r="D524" s="52"/>
      <c r="E524" s="52"/>
      <c r="F524" s="47" t="str">
        <f ca="1">IF(_SF_CORE!$A$2="BLOCK",NA(),IF(OR(D524="",E524=""),"",E524-D524))</f>
        <v/>
      </c>
    </row>
    <row r="525" spans="2:6" ht="16" x14ac:dyDescent="0.2">
      <c r="B525" s="50"/>
      <c r="C525" s="51"/>
      <c r="D525" s="52"/>
      <c r="E525" s="52"/>
      <c r="F525" s="47" t="str">
        <f ca="1">IF(_SF_CORE!$A$2="BLOCK",NA(),IF(OR(D525="",E525=""),"",E525-D525))</f>
        <v/>
      </c>
    </row>
    <row r="526" spans="2:6" ht="16" x14ac:dyDescent="0.2">
      <c r="B526" s="50"/>
      <c r="C526" s="51"/>
      <c r="D526" s="52"/>
      <c r="E526" s="52"/>
      <c r="F526" s="47" t="str">
        <f ca="1">IF(_SF_CORE!$A$2="BLOCK",NA(),IF(OR(D526="",E526=""),"",E526-D526))</f>
        <v/>
      </c>
    </row>
    <row r="527" spans="2:6" ht="16" x14ac:dyDescent="0.2">
      <c r="B527" s="50"/>
      <c r="C527" s="51"/>
      <c r="D527" s="52"/>
      <c r="E527" s="52"/>
      <c r="F527" s="47" t="str">
        <f ca="1">IF(_SF_CORE!$A$2="BLOCK",NA(),IF(OR(D527="",E527=""),"",E527-D527))</f>
        <v/>
      </c>
    </row>
    <row r="528" spans="2:6" ht="16" x14ac:dyDescent="0.2">
      <c r="B528" s="50"/>
      <c r="C528" s="51"/>
      <c r="D528" s="52"/>
      <c r="E528" s="52"/>
      <c r="F528" s="47" t="str">
        <f ca="1">IF(_SF_CORE!$A$2="BLOCK",NA(),IF(OR(D528="",E528=""),"",E528-D528))</f>
        <v/>
      </c>
    </row>
    <row r="529" spans="2:6" ht="16" x14ac:dyDescent="0.2">
      <c r="B529" s="50"/>
      <c r="C529" s="51"/>
      <c r="D529" s="52"/>
      <c r="E529" s="52"/>
      <c r="F529" s="47" t="str">
        <f ca="1">IF(_SF_CORE!$A$2="BLOCK",NA(),IF(OR(D529="",E529=""),"",E529-D529))</f>
        <v/>
      </c>
    </row>
    <row r="530" spans="2:6" ht="16" x14ac:dyDescent="0.2">
      <c r="B530" s="50"/>
      <c r="C530" s="51"/>
      <c r="D530" s="52"/>
      <c r="E530" s="52"/>
      <c r="F530" s="47" t="str">
        <f ca="1">IF(_SF_CORE!$A$2="BLOCK",NA(),IF(OR(D530="",E530=""),"",E530-D530))</f>
        <v/>
      </c>
    </row>
    <row r="531" spans="2:6" ht="16" x14ac:dyDescent="0.2">
      <c r="B531" s="50"/>
      <c r="C531" s="51"/>
      <c r="D531" s="52"/>
      <c r="E531" s="52"/>
      <c r="F531" s="47" t="str">
        <f ca="1">IF(_SF_CORE!$A$2="BLOCK",NA(),IF(OR(D531="",E531=""),"",E531-D531))</f>
        <v/>
      </c>
    </row>
    <row r="532" spans="2:6" ht="16" x14ac:dyDescent="0.2">
      <c r="B532" s="50"/>
      <c r="C532" s="51"/>
      <c r="D532" s="52"/>
      <c r="E532" s="52"/>
      <c r="F532" s="47" t="str">
        <f ca="1">IF(_SF_CORE!$A$2="BLOCK",NA(),IF(OR(D532="",E532=""),"",E532-D532))</f>
        <v/>
      </c>
    </row>
    <row r="533" spans="2:6" ht="16" x14ac:dyDescent="0.2">
      <c r="B533" s="50"/>
      <c r="C533" s="51"/>
      <c r="D533" s="52"/>
      <c r="E533" s="52"/>
      <c r="F533" s="47" t="str">
        <f ca="1">IF(_SF_CORE!$A$2="BLOCK",NA(),IF(OR(D533="",E533=""),"",E533-D533))</f>
        <v/>
      </c>
    </row>
    <row r="534" spans="2:6" ht="16" x14ac:dyDescent="0.2">
      <c r="B534" s="50"/>
      <c r="C534" s="51"/>
      <c r="D534" s="52"/>
      <c r="E534" s="52"/>
      <c r="F534" s="47" t="str">
        <f ca="1">IF(_SF_CORE!$A$2="BLOCK",NA(),IF(OR(D534="",E534=""),"",E534-D534))</f>
        <v/>
      </c>
    </row>
    <row r="535" spans="2:6" ht="16" x14ac:dyDescent="0.2">
      <c r="B535" s="50"/>
      <c r="C535" s="51"/>
      <c r="D535" s="52"/>
      <c r="E535" s="52"/>
      <c r="F535" s="47" t="str">
        <f ca="1">IF(_SF_CORE!$A$2="BLOCK",NA(),IF(OR(D535="",E535=""),"",E535-D535))</f>
        <v/>
      </c>
    </row>
    <row r="536" spans="2:6" ht="16" x14ac:dyDescent="0.2">
      <c r="B536" s="50"/>
      <c r="C536" s="51"/>
      <c r="D536" s="52"/>
      <c r="E536" s="52"/>
      <c r="F536" s="47" t="str">
        <f ca="1">IF(_SF_CORE!$A$2="BLOCK",NA(),IF(OR(D536="",E536=""),"",E536-D536))</f>
        <v/>
      </c>
    </row>
    <row r="537" spans="2:6" ht="16" x14ac:dyDescent="0.2">
      <c r="B537" s="50"/>
      <c r="C537" s="51"/>
      <c r="D537" s="52"/>
      <c r="E537" s="52"/>
      <c r="F537" s="47" t="str">
        <f ca="1">IF(_SF_CORE!$A$2="BLOCK",NA(),IF(OR(D537="",E537=""),"",E537-D537))</f>
        <v/>
      </c>
    </row>
    <row r="538" spans="2:6" ht="16" x14ac:dyDescent="0.2">
      <c r="B538" s="50"/>
      <c r="C538" s="51"/>
      <c r="D538" s="52"/>
      <c r="E538" s="52"/>
      <c r="F538" s="47" t="str">
        <f ca="1">IF(_SF_CORE!$A$2="BLOCK",NA(),IF(OR(D538="",E538=""),"",E538-D538))</f>
        <v/>
      </c>
    </row>
    <row r="539" spans="2:6" ht="16" x14ac:dyDescent="0.2">
      <c r="B539" s="50"/>
      <c r="C539" s="51"/>
      <c r="D539" s="52"/>
      <c r="E539" s="52"/>
      <c r="F539" s="47" t="str">
        <f ca="1">IF(_SF_CORE!$A$2="BLOCK",NA(),IF(OR(D539="",E539=""),"",E539-D539))</f>
        <v/>
      </c>
    </row>
    <row r="540" spans="2:6" ht="16" x14ac:dyDescent="0.2">
      <c r="B540" s="50"/>
      <c r="C540" s="51"/>
      <c r="D540" s="52"/>
      <c r="E540" s="52"/>
      <c r="F540" s="47" t="str">
        <f ca="1">IF(_SF_CORE!$A$2="BLOCK",NA(),IF(OR(D540="",E540=""),"",E540-D540))</f>
        <v/>
      </c>
    </row>
    <row r="541" spans="2:6" ht="16" x14ac:dyDescent="0.2">
      <c r="B541" s="50"/>
      <c r="C541" s="51"/>
      <c r="D541" s="52"/>
      <c r="E541" s="52"/>
      <c r="F541" s="47" t="str">
        <f ca="1">IF(_SF_CORE!$A$2="BLOCK",NA(),IF(OR(D541="",E541=""),"",E541-D541))</f>
        <v/>
      </c>
    </row>
    <row r="542" spans="2:6" ht="16" x14ac:dyDescent="0.2">
      <c r="B542" s="50"/>
      <c r="C542" s="51"/>
      <c r="D542" s="52"/>
      <c r="E542" s="52"/>
      <c r="F542" s="47" t="str">
        <f ca="1">IF(_SF_CORE!$A$2="BLOCK",NA(),IF(OR(D542="",E542=""),"",E542-D542))</f>
        <v/>
      </c>
    </row>
    <row r="543" spans="2:6" ht="16" x14ac:dyDescent="0.2">
      <c r="B543" s="50"/>
      <c r="C543" s="51"/>
      <c r="D543" s="52"/>
      <c r="E543" s="52"/>
      <c r="F543" s="47" t="str">
        <f ca="1">IF(_SF_CORE!$A$2="BLOCK",NA(),IF(OR(D543="",E543=""),"",E543-D543))</f>
        <v/>
      </c>
    </row>
    <row r="544" spans="2:6" ht="16" x14ac:dyDescent="0.2">
      <c r="B544" s="50"/>
      <c r="C544" s="51"/>
      <c r="D544" s="52"/>
      <c r="E544" s="52"/>
      <c r="F544" s="47" t="str">
        <f ca="1">IF(_SF_CORE!$A$2="BLOCK",NA(),IF(OR(D544="",E544=""),"",E544-D544))</f>
        <v/>
      </c>
    </row>
    <row r="545" spans="2:6" ht="16" x14ac:dyDescent="0.2">
      <c r="B545" s="50"/>
      <c r="C545" s="51"/>
      <c r="D545" s="52"/>
      <c r="E545" s="52"/>
      <c r="F545" s="47" t="str">
        <f ca="1">IF(_SF_CORE!$A$2="BLOCK",NA(),IF(OR(D545="",E545=""),"",E545-D545))</f>
        <v/>
      </c>
    </row>
    <row r="546" spans="2:6" ht="16" x14ac:dyDescent="0.2">
      <c r="B546" s="50"/>
      <c r="C546" s="51"/>
      <c r="D546" s="52"/>
      <c r="E546" s="52"/>
      <c r="F546" s="47" t="str">
        <f ca="1">IF(_SF_CORE!$A$2="BLOCK",NA(),IF(OR(D546="",E546=""),"",E546-D546))</f>
        <v/>
      </c>
    </row>
    <row r="547" spans="2:6" ht="16" x14ac:dyDescent="0.2">
      <c r="B547" s="50"/>
      <c r="C547" s="51"/>
      <c r="D547" s="52"/>
      <c r="E547" s="52"/>
      <c r="F547" s="47" t="str">
        <f ca="1">IF(_SF_CORE!$A$2="BLOCK",NA(),IF(OR(D547="",E547=""),"",E547-D547))</f>
        <v/>
      </c>
    </row>
    <row r="548" spans="2:6" ht="16" x14ac:dyDescent="0.2">
      <c r="B548" s="50"/>
      <c r="C548" s="51"/>
      <c r="D548" s="52"/>
      <c r="E548" s="52"/>
      <c r="F548" s="47" t="str">
        <f ca="1">IF(_SF_CORE!$A$2="BLOCK",NA(),IF(OR(D548="",E548=""),"",E548-D548))</f>
        <v/>
      </c>
    </row>
    <row r="549" spans="2:6" ht="16" x14ac:dyDescent="0.2">
      <c r="B549" s="50"/>
      <c r="C549" s="51"/>
      <c r="D549" s="52"/>
      <c r="E549" s="52"/>
      <c r="F549" s="47" t="str">
        <f ca="1">IF(_SF_CORE!$A$2="BLOCK",NA(),IF(OR(D549="",E549=""),"",E549-D549))</f>
        <v/>
      </c>
    </row>
    <row r="550" spans="2:6" ht="16" x14ac:dyDescent="0.2">
      <c r="B550" s="50"/>
      <c r="C550" s="51"/>
      <c r="D550" s="52"/>
      <c r="E550" s="52"/>
      <c r="F550" s="47" t="str">
        <f ca="1">IF(_SF_CORE!$A$2="BLOCK",NA(),IF(OR(D550="",E550=""),"",E550-D550))</f>
        <v/>
      </c>
    </row>
    <row r="551" spans="2:6" ht="16" x14ac:dyDescent="0.2">
      <c r="B551" s="50"/>
      <c r="C551" s="51"/>
      <c r="D551" s="52"/>
      <c r="E551" s="52"/>
      <c r="F551" s="47" t="str">
        <f ca="1">IF(_SF_CORE!$A$2="BLOCK",NA(),IF(OR(D551="",E551=""),"",E551-D551))</f>
        <v/>
      </c>
    </row>
    <row r="552" spans="2:6" ht="16" x14ac:dyDescent="0.2">
      <c r="B552" s="50"/>
      <c r="C552" s="51"/>
      <c r="D552" s="52"/>
      <c r="E552" s="52"/>
      <c r="F552" s="47" t="str">
        <f ca="1">IF(_SF_CORE!$A$2="BLOCK",NA(),IF(OR(D552="",E552=""),"",E552-D552))</f>
        <v/>
      </c>
    </row>
    <row r="553" spans="2:6" ht="16" x14ac:dyDescent="0.2">
      <c r="B553" s="50"/>
      <c r="C553" s="51"/>
      <c r="D553" s="52"/>
      <c r="E553" s="52"/>
      <c r="F553" s="47" t="str">
        <f ca="1">IF(_SF_CORE!$A$2="BLOCK",NA(),IF(OR(D553="",E553=""),"",E553-D553))</f>
        <v/>
      </c>
    </row>
    <row r="554" spans="2:6" ht="16" x14ac:dyDescent="0.2">
      <c r="B554" s="50"/>
      <c r="C554" s="51"/>
      <c r="D554" s="52"/>
      <c r="E554" s="52"/>
      <c r="F554" s="47" t="str">
        <f ca="1">IF(_SF_CORE!$A$2="BLOCK",NA(),IF(OR(D554="",E554=""),"",E554-D554))</f>
        <v/>
      </c>
    </row>
    <row r="555" spans="2:6" ht="16" x14ac:dyDescent="0.2">
      <c r="B555" s="50"/>
      <c r="C555" s="51"/>
      <c r="D555" s="52"/>
      <c r="E555" s="52"/>
      <c r="F555" s="47" t="str">
        <f ca="1">IF(_SF_CORE!$A$2="BLOCK",NA(),IF(OR(D555="",E555=""),"",E555-D555))</f>
        <v/>
      </c>
    </row>
    <row r="556" spans="2:6" ht="16" x14ac:dyDescent="0.2">
      <c r="B556" s="50"/>
      <c r="C556" s="51"/>
      <c r="D556" s="52"/>
      <c r="E556" s="52"/>
      <c r="F556" s="47" t="str">
        <f ca="1">IF(_SF_CORE!$A$2="BLOCK",NA(),IF(OR(D556="",E556=""),"",E556-D556))</f>
        <v/>
      </c>
    </row>
    <row r="557" spans="2:6" ht="16" x14ac:dyDescent="0.2">
      <c r="B557" s="50"/>
      <c r="C557" s="51"/>
      <c r="D557" s="52"/>
      <c r="E557" s="52"/>
      <c r="F557" s="47" t="str">
        <f ca="1">IF(_SF_CORE!$A$2="BLOCK",NA(),IF(OR(D557="",E557=""),"",E557-D557))</f>
        <v/>
      </c>
    </row>
    <row r="558" spans="2:6" ht="16" x14ac:dyDescent="0.2">
      <c r="B558" s="50"/>
      <c r="C558" s="51"/>
      <c r="D558" s="52"/>
      <c r="E558" s="52"/>
      <c r="F558" s="47" t="str">
        <f ca="1">IF(_SF_CORE!$A$2="BLOCK",NA(),IF(OR(D558="",E558=""),"",E558-D558))</f>
        <v/>
      </c>
    </row>
    <row r="559" spans="2:6" ht="16" x14ac:dyDescent="0.2">
      <c r="B559" s="50"/>
      <c r="C559" s="51"/>
      <c r="D559" s="52"/>
      <c r="E559" s="52"/>
      <c r="F559" s="47" t="str">
        <f ca="1">IF(_SF_CORE!$A$2="BLOCK",NA(),IF(OR(D559="",E559=""),"",E559-D559))</f>
        <v/>
      </c>
    </row>
    <row r="560" spans="2:6" ht="16" x14ac:dyDescent="0.2">
      <c r="B560" s="50"/>
      <c r="C560" s="51"/>
      <c r="D560" s="52"/>
      <c r="E560" s="52"/>
      <c r="F560" s="47" t="str">
        <f ca="1">IF(_SF_CORE!$A$2="BLOCK",NA(),IF(OR(D560="",E560=""),"",E560-D560))</f>
        <v/>
      </c>
    </row>
    <row r="561" spans="2:6" ht="16" x14ac:dyDescent="0.2">
      <c r="B561" s="50"/>
      <c r="C561" s="51"/>
      <c r="D561" s="52"/>
      <c r="E561" s="52"/>
      <c r="F561" s="47" t="str">
        <f ca="1">IF(_SF_CORE!$A$2="BLOCK",NA(),IF(OR(D561="",E561=""),"",E561-D561))</f>
        <v/>
      </c>
    </row>
    <row r="562" spans="2:6" ht="16" x14ac:dyDescent="0.2">
      <c r="B562" s="50"/>
      <c r="C562" s="51"/>
      <c r="D562" s="52"/>
      <c r="E562" s="52"/>
      <c r="F562" s="47" t="str">
        <f ca="1">IF(_SF_CORE!$A$2="BLOCK",NA(),IF(OR(D562="",E562=""),"",E562-D562))</f>
        <v/>
      </c>
    </row>
    <row r="563" spans="2:6" ht="16" x14ac:dyDescent="0.2">
      <c r="B563" s="50"/>
      <c r="C563" s="51"/>
      <c r="D563" s="52"/>
      <c r="E563" s="52"/>
      <c r="F563" s="47" t="str">
        <f ca="1">IF(_SF_CORE!$A$2="BLOCK",NA(),IF(OR(D563="",E563=""),"",E563-D563))</f>
        <v/>
      </c>
    </row>
    <row r="564" spans="2:6" ht="16" x14ac:dyDescent="0.2">
      <c r="B564" s="50"/>
      <c r="C564" s="51"/>
      <c r="D564" s="52"/>
      <c r="E564" s="52"/>
      <c r="F564" s="47" t="str">
        <f ca="1">IF(_SF_CORE!$A$2="BLOCK",NA(),IF(OR(D564="",E564=""),"",E564-D564))</f>
        <v/>
      </c>
    </row>
    <row r="565" spans="2:6" ht="16" x14ac:dyDescent="0.2">
      <c r="B565" s="50"/>
      <c r="C565" s="51"/>
      <c r="D565" s="52"/>
      <c r="E565" s="52"/>
      <c r="F565" s="47" t="str">
        <f ca="1">IF(_SF_CORE!$A$2="BLOCK",NA(),IF(OR(D565="",E565=""),"",E565-D565))</f>
        <v/>
      </c>
    </row>
    <row r="566" spans="2:6" ht="16" x14ac:dyDescent="0.2">
      <c r="B566" s="50"/>
      <c r="C566" s="51"/>
      <c r="D566" s="52"/>
      <c r="E566" s="52"/>
      <c r="F566" s="47" t="str">
        <f ca="1">IF(_SF_CORE!$A$2="BLOCK",NA(),IF(OR(D566="",E566=""),"",E566-D566))</f>
        <v/>
      </c>
    </row>
    <row r="567" spans="2:6" ht="16" x14ac:dyDescent="0.2">
      <c r="B567" s="50"/>
      <c r="C567" s="51"/>
      <c r="D567" s="52"/>
      <c r="E567" s="52"/>
      <c r="F567" s="47" t="str">
        <f ca="1">IF(_SF_CORE!$A$2="BLOCK",NA(),IF(OR(D567="",E567=""),"",E567-D567))</f>
        <v/>
      </c>
    </row>
    <row r="568" spans="2:6" ht="16" x14ac:dyDescent="0.2">
      <c r="B568" s="50"/>
      <c r="C568" s="51"/>
      <c r="D568" s="52"/>
      <c r="E568" s="52"/>
      <c r="F568" s="47" t="str">
        <f ca="1">IF(_SF_CORE!$A$2="BLOCK",NA(),IF(OR(D568="",E568=""),"",E568-D568))</f>
        <v/>
      </c>
    </row>
    <row r="569" spans="2:6" ht="16" x14ac:dyDescent="0.2">
      <c r="B569" s="50"/>
      <c r="C569" s="51"/>
      <c r="D569" s="52"/>
      <c r="E569" s="52"/>
      <c r="F569" s="47" t="str">
        <f ca="1">IF(_SF_CORE!$A$2="BLOCK",NA(),IF(OR(D569="",E569=""),"",E569-D569))</f>
        <v/>
      </c>
    </row>
    <row r="570" spans="2:6" ht="16" x14ac:dyDescent="0.2">
      <c r="B570" s="50"/>
      <c r="C570" s="51"/>
      <c r="D570" s="52"/>
      <c r="E570" s="52"/>
      <c r="F570" s="47" t="str">
        <f ca="1">IF(_SF_CORE!$A$2="BLOCK",NA(),IF(OR(D570="",E570=""),"",E570-D570))</f>
        <v/>
      </c>
    </row>
    <row r="571" spans="2:6" ht="16" x14ac:dyDescent="0.2">
      <c r="B571" s="50"/>
      <c r="C571" s="51"/>
      <c r="D571" s="52"/>
      <c r="E571" s="52"/>
      <c r="F571" s="47" t="str">
        <f ca="1">IF(_SF_CORE!$A$2="BLOCK",NA(),IF(OR(D571="",E571=""),"",E571-D571))</f>
        <v/>
      </c>
    </row>
    <row r="572" spans="2:6" ht="16" x14ac:dyDescent="0.2">
      <c r="B572" s="50"/>
      <c r="C572" s="51"/>
      <c r="D572" s="52"/>
      <c r="E572" s="52"/>
      <c r="F572" s="47" t="str">
        <f ca="1">IF(_SF_CORE!$A$2="BLOCK",NA(),IF(OR(D572="",E572=""),"",E572-D572))</f>
        <v/>
      </c>
    </row>
    <row r="573" spans="2:6" ht="16" x14ac:dyDescent="0.2">
      <c r="B573" s="50"/>
      <c r="C573" s="51"/>
      <c r="D573" s="52"/>
      <c r="E573" s="52"/>
      <c r="F573" s="47" t="str">
        <f ca="1">IF(_SF_CORE!$A$2="BLOCK",NA(),IF(OR(D573="",E573=""),"",E573-D573))</f>
        <v/>
      </c>
    </row>
    <row r="574" spans="2:6" ht="16" x14ac:dyDescent="0.2">
      <c r="B574" s="50"/>
      <c r="C574" s="51"/>
      <c r="D574" s="52"/>
      <c r="E574" s="52"/>
      <c r="F574" s="47" t="str">
        <f ca="1">IF(_SF_CORE!$A$2="BLOCK",NA(),IF(OR(D574="",E574=""),"",E574-D574))</f>
        <v/>
      </c>
    </row>
    <row r="575" spans="2:6" ht="16" x14ac:dyDescent="0.2">
      <c r="B575" s="50"/>
      <c r="C575" s="51"/>
      <c r="D575" s="52"/>
      <c r="E575" s="52"/>
      <c r="F575" s="47" t="str">
        <f ca="1">IF(_SF_CORE!$A$2="BLOCK",NA(),IF(OR(D575="",E575=""),"",E575-D575))</f>
        <v/>
      </c>
    </row>
    <row r="576" spans="2:6" ht="16" x14ac:dyDescent="0.2">
      <c r="B576" s="50"/>
      <c r="C576" s="51"/>
      <c r="D576" s="52"/>
      <c r="E576" s="52"/>
      <c r="F576" s="47" t="str">
        <f ca="1">IF(_SF_CORE!$A$2="BLOCK",NA(),IF(OR(D576="",E576=""),"",E576-D576))</f>
        <v/>
      </c>
    </row>
    <row r="577" spans="2:6" ht="16" x14ac:dyDescent="0.2">
      <c r="B577" s="50"/>
      <c r="C577" s="51"/>
      <c r="D577" s="52"/>
      <c r="E577" s="52"/>
      <c r="F577" s="47" t="str">
        <f ca="1">IF(_SF_CORE!$A$2="BLOCK",NA(),IF(OR(D577="",E577=""),"",E577-D577))</f>
        <v/>
      </c>
    </row>
    <row r="578" spans="2:6" ht="16" x14ac:dyDescent="0.2">
      <c r="B578" s="50"/>
      <c r="C578" s="51"/>
      <c r="D578" s="52"/>
      <c r="E578" s="52"/>
      <c r="F578" s="47" t="str">
        <f ca="1">IF(_SF_CORE!$A$2="BLOCK",NA(),IF(OR(D578="",E578=""),"",E578-D578))</f>
        <v/>
      </c>
    </row>
    <row r="579" spans="2:6" ht="16" x14ac:dyDescent="0.2">
      <c r="B579" s="50"/>
      <c r="C579" s="51"/>
      <c r="D579" s="52"/>
      <c r="E579" s="52"/>
      <c r="F579" s="47" t="str">
        <f ca="1">IF(_SF_CORE!$A$2="BLOCK",NA(),IF(OR(D579="",E579=""),"",E579-D579))</f>
        <v/>
      </c>
    </row>
    <row r="580" spans="2:6" ht="16" x14ac:dyDescent="0.2">
      <c r="B580" s="50"/>
      <c r="C580" s="51"/>
      <c r="D580" s="52"/>
      <c r="E580" s="52"/>
      <c r="F580" s="47" t="str">
        <f ca="1">IF(_SF_CORE!$A$2="BLOCK",NA(),IF(OR(D580="",E580=""),"",E580-D580))</f>
        <v/>
      </c>
    </row>
    <row r="581" spans="2:6" ht="16" x14ac:dyDescent="0.2">
      <c r="B581" s="50"/>
      <c r="C581" s="51"/>
      <c r="D581" s="52"/>
      <c r="E581" s="52"/>
      <c r="F581" s="47" t="str">
        <f ca="1">IF(_SF_CORE!$A$2="BLOCK",NA(),IF(OR(D581="",E581=""),"",E581-D581))</f>
        <v/>
      </c>
    </row>
    <row r="582" spans="2:6" ht="16" x14ac:dyDescent="0.2">
      <c r="B582" s="50"/>
      <c r="C582" s="51"/>
      <c r="D582" s="52"/>
      <c r="E582" s="52"/>
      <c r="F582" s="47" t="str">
        <f ca="1">IF(_SF_CORE!$A$2="BLOCK",NA(),IF(OR(D582="",E582=""),"",E582-D582))</f>
        <v/>
      </c>
    </row>
    <row r="583" spans="2:6" ht="16" x14ac:dyDescent="0.2">
      <c r="B583" s="50"/>
      <c r="C583" s="51"/>
      <c r="D583" s="52"/>
      <c r="E583" s="52"/>
      <c r="F583" s="47" t="str">
        <f ca="1">IF(_SF_CORE!$A$2="BLOCK",NA(),IF(OR(D583="",E583=""),"",E583-D583))</f>
        <v/>
      </c>
    </row>
    <row r="584" spans="2:6" ht="16" x14ac:dyDescent="0.2">
      <c r="B584" s="50"/>
      <c r="C584" s="51"/>
      <c r="D584" s="52"/>
      <c r="E584" s="52"/>
      <c r="F584" s="47" t="str">
        <f ca="1">IF(_SF_CORE!$A$2="BLOCK",NA(),IF(OR(D584="",E584=""),"",E584-D584))</f>
        <v/>
      </c>
    </row>
    <row r="585" spans="2:6" ht="16" x14ac:dyDescent="0.2">
      <c r="B585" s="50"/>
      <c r="C585" s="51"/>
      <c r="D585" s="52"/>
      <c r="E585" s="52"/>
      <c r="F585" s="47" t="str">
        <f ca="1">IF(_SF_CORE!$A$2="BLOCK",NA(),IF(OR(D585="",E585=""),"",E585-D585))</f>
        <v/>
      </c>
    </row>
    <row r="586" spans="2:6" ht="16" x14ac:dyDescent="0.2">
      <c r="B586" s="50"/>
      <c r="C586" s="51"/>
      <c r="D586" s="52"/>
      <c r="E586" s="52"/>
      <c r="F586" s="47" t="str">
        <f ca="1">IF(_SF_CORE!$A$2="BLOCK",NA(),IF(OR(D586="",E586=""),"",E586-D586))</f>
        <v/>
      </c>
    </row>
    <row r="587" spans="2:6" ht="16" x14ac:dyDescent="0.2">
      <c r="B587" s="50"/>
      <c r="C587" s="51"/>
      <c r="D587" s="52"/>
      <c r="E587" s="52"/>
      <c r="F587" s="47" t="str">
        <f ca="1">IF(_SF_CORE!$A$2="BLOCK",NA(),IF(OR(D587="",E587=""),"",E587-D587))</f>
        <v/>
      </c>
    </row>
    <row r="588" spans="2:6" ht="16" x14ac:dyDescent="0.2">
      <c r="B588" s="50"/>
      <c r="C588" s="51"/>
      <c r="D588" s="52"/>
      <c r="E588" s="52"/>
      <c r="F588" s="47" t="str">
        <f ca="1">IF(_SF_CORE!$A$2="BLOCK",NA(),IF(OR(D588="",E588=""),"",E588-D588))</f>
        <v/>
      </c>
    </row>
    <row r="589" spans="2:6" ht="16" x14ac:dyDescent="0.2">
      <c r="B589" s="50"/>
      <c r="C589" s="51"/>
      <c r="D589" s="52"/>
      <c r="E589" s="52"/>
      <c r="F589" s="47" t="str">
        <f ca="1">IF(_SF_CORE!$A$2="BLOCK",NA(),IF(OR(D589="",E589=""),"",E589-D589))</f>
        <v/>
      </c>
    </row>
    <row r="590" spans="2:6" ht="16" x14ac:dyDescent="0.2">
      <c r="B590" s="50"/>
      <c r="C590" s="51"/>
      <c r="D590" s="52"/>
      <c r="E590" s="52"/>
      <c r="F590" s="47" t="str">
        <f ca="1">IF(_SF_CORE!$A$2="BLOCK",NA(),IF(OR(D590="",E590=""),"",E590-D590))</f>
        <v/>
      </c>
    </row>
    <row r="591" spans="2:6" ht="16" x14ac:dyDescent="0.2">
      <c r="B591" s="50"/>
      <c r="C591" s="51"/>
      <c r="D591" s="52"/>
      <c r="E591" s="52"/>
      <c r="F591" s="47" t="str">
        <f ca="1">IF(_SF_CORE!$A$2="BLOCK",NA(),IF(OR(D591="",E591=""),"",E591-D591))</f>
        <v/>
      </c>
    </row>
    <row r="592" spans="2:6" ht="16" x14ac:dyDescent="0.2">
      <c r="B592" s="50"/>
      <c r="C592" s="51"/>
      <c r="D592" s="52"/>
      <c r="E592" s="52"/>
      <c r="F592" s="47" t="str">
        <f ca="1">IF(_SF_CORE!$A$2="BLOCK",NA(),IF(OR(D592="",E592=""),"",E592-D592))</f>
        <v/>
      </c>
    </row>
    <row r="593" spans="2:6" ht="16" x14ac:dyDescent="0.2">
      <c r="B593" s="50"/>
      <c r="C593" s="51"/>
      <c r="D593" s="52"/>
      <c r="E593" s="52"/>
      <c r="F593" s="47" t="str">
        <f ca="1">IF(_SF_CORE!$A$2="BLOCK",NA(),IF(OR(D593="",E593=""),"",E593-D593))</f>
        <v/>
      </c>
    </row>
    <row r="594" spans="2:6" ht="16" x14ac:dyDescent="0.2">
      <c r="B594" s="50"/>
      <c r="C594" s="51"/>
      <c r="D594" s="52"/>
      <c r="E594" s="52"/>
      <c r="F594" s="47" t="str">
        <f ca="1">IF(_SF_CORE!$A$2="BLOCK",NA(),IF(OR(D594="",E594=""),"",E594-D594))</f>
        <v/>
      </c>
    </row>
    <row r="595" spans="2:6" ht="16" x14ac:dyDescent="0.2">
      <c r="B595" s="50"/>
      <c r="C595" s="51"/>
      <c r="D595" s="52"/>
      <c r="E595" s="52"/>
      <c r="F595" s="47" t="str">
        <f ca="1">IF(_SF_CORE!$A$2="BLOCK",NA(),IF(OR(D595="",E595=""),"",E595-D595))</f>
        <v/>
      </c>
    </row>
    <row r="596" spans="2:6" ht="16" x14ac:dyDescent="0.2">
      <c r="B596" s="50"/>
      <c r="C596" s="51"/>
      <c r="D596" s="52"/>
      <c r="E596" s="52"/>
      <c r="F596" s="47" t="str">
        <f ca="1">IF(_SF_CORE!$A$2="BLOCK",NA(),IF(OR(D596="",E596=""),"",E596-D596))</f>
        <v/>
      </c>
    </row>
    <row r="597" spans="2:6" ht="16" x14ac:dyDescent="0.2">
      <c r="B597" s="50"/>
      <c r="C597" s="51"/>
      <c r="D597" s="52"/>
      <c r="E597" s="52"/>
      <c r="F597" s="47" t="str">
        <f ca="1">IF(_SF_CORE!$A$2="BLOCK",NA(),IF(OR(D597="",E597=""),"",E597-D597))</f>
        <v/>
      </c>
    </row>
    <row r="598" spans="2:6" ht="16" x14ac:dyDescent="0.2">
      <c r="B598" s="50"/>
      <c r="C598" s="51"/>
      <c r="D598" s="52"/>
      <c r="E598" s="52"/>
      <c r="F598" s="47" t="str">
        <f ca="1">IF(_SF_CORE!$A$2="BLOCK",NA(),IF(OR(D598="",E598=""),"",E598-D598))</f>
        <v/>
      </c>
    </row>
    <row r="599" spans="2:6" ht="16" x14ac:dyDescent="0.2">
      <c r="B599" s="50"/>
      <c r="C599" s="51"/>
      <c r="D599" s="52"/>
      <c r="E599" s="52"/>
      <c r="F599" s="47" t="str">
        <f ca="1">IF(_SF_CORE!$A$2="BLOCK",NA(),IF(OR(D599="",E599=""),"",E599-D599))</f>
        <v/>
      </c>
    </row>
    <row r="600" spans="2:6" ht="16" x14ac:dyDescent="0.2">
      <c r="B600" s="50"/>
      <c r="C600" s="51"/>
      <c r="D600" s="52"/>
      <c r="E600" s="52"/>
      <c r="F600" s="47" t="str">
        <f ca="1">IF(_SF_CORE!$A$2="BLOCK",NA(),IF(OR(D600="",E600=""),"",E600-D600))</f>
        <v/>
      </c>
    </row>
    <row r="601" spans="2:6" ht="16" x14ac:dyDescent="0.2">
      <c r="B601" s="50"/>
      <c r="C601" s="51"/>
      <c r="D601" s="52"/>
      <c r="E601" s="52"/>
      <c r="F601" s="47" t="str">
        <f ca="1">IF(_SF_CORE!$A$2="BLOCK",NA(),IF(OR(D601="",E601=""),"",E601-D601))</f>
        <v/>
      </c>
    </row>
    <row r="602" spans="2:6" ht="16" x14ac:dyDescent="0.2">
      <c r="B602" s="50"/>
      <c r="C602" s="51"/>
      <c r="D602" s="52"/>
      <c r="E602" s="52"/>
      <c r="F602" s="47" t="str">
        <f ca="1">IF(_SF_CORE!$A$2="BLOCK",NA(),IF(OR(D602="",E602=""),"",E602-D602))</f>
        <v/>
      </c>
    </row>
    <row r="603" spans="2:6" ht="16" x14ac:dyDescent="0.2">
      <c r="B603" s="50"/>
      <c r="C603" s="51"/>
      <c r="D603" s="52"/>
      <c r="E603" s="52"/>
      <c r="F603" s="47" t="str">
        <f ca="1">IF(_SF_CORE!$A$2="BLOCK",NA(),IF(OR(D603="",E603=""),"",E603-D603))</f>
        <v/>
      </c>
    </row>
    <row r="604" spans="2:6" ht="16" x14ac:dyDescent="0.2">
      <c r="B604" s="50"/>
      <c r="C604" s="51"/>
      <c r="D604" s="52"/>
      <c r="E604" s="52"/>
      <c r="F604" s="47" t="str">
        <f ca="1">IF(_SF_CORE!$A$2="BLOCK",NA(),IF(OR(D604="",E604=""),"",E604-D604))</f>
        <v/>
      </c>
    </row>
    <row r="605" spans="2:6" ht="16" x14ac:dyDescent="0.2">
      <c r="B605" s="50"/>
      <c r="C605" s="51"/>
      <c r="D605" s="52"/>
      <c r="E605" s="52"/>
      <c r="F605" s="47" t="str">
        <f ca="1">IF(_SF_CORE!$A$2="BLOCK",NA(),IF(OR(D605="",E605=""),"",E605-D605))</f>
        <v/>
      </c>
    </row>
    <row r="606" spans="2:6" ht="16" x14ac:dyDescent="0.2">
      <c r="B606" s="50"/>
      <c r="C606" s="51"/>
      <c r="D606" s="52"/>
      <c r="E606" s="52"/>
      <c r="F606" s="47" t="str">
        <f ca="1">IF(_SF_CORE!$A$2="BLOCK",NA(),IF(OR(D606="",E606=""),"",E606-D606))</f>
        <v/>
      </c>
    </row>
    <row r="607" spans="2:6" ht="16" x14ac:dyDescent="0.2">
      <c r="B607" s="50"/>
      <c r="C607" s="51"/>
      <c r="D607" s="52"/>
      <c r="E607" s="52"/>
      <c r="F607" s="47" t="str">
        <f ca="1">IF(_SF_CORE!$A$2="BLOCK",NA(),IF(OR(D607="",E607=""),"",E607-D607))</f>
        <v/>
      </c>
    </row>
    <row r="608" spans="2:6" ht="16" x14ac:dyDescent="0.2">
      <c r="B608" s="50"/>
      <c r="C608" s="51"/>
      <c r="D608" s="52"/>
      <c r="E608" s="52"/>
      <c r="F608" s="47" t="str">
        <f ca="1">IF(_SF_CORE!$A$2="BLOCK",NA(),IF(OR(D608="",E608=""),"",E608-D608))</f>
        <v/>
      </c>
    </row>
    <row r="609" spans="2:6" ht="16" x14ac:dyDescent="0.2">
      <c r="B609" s="50"/>
      <c r="C609" s="51"/>
      <c r="D609" s="52"/>
      <c r="E609" s="52"/>
      <c r="F609" s="47" t="str">
        <f ca="1">IF(_SF_CORE!$A$2="BLOCK",NA(),IF(OR(D609="",E609=""),"",E609-D609))</f>
        <v/>
      </c>
    </row>
    <row r="610" spans="2:6" ht="16" x14ac:dyDescent="0.2">
      <c r="B610" s="50"/>
      <c r="C610" s="51"/>
      <c r="D610" s="52"/>
      <c r="E610" s="52"/>
      <c r="F610" s="47" t="str">
        <f ca="1">IF(_SF_CORE!$A$2="BLOCK",NA(),IF(OR(D610="",E610=""),"",E610-D610))</f>
        <v/>
      </c>
    </row>
    <row r="611" spans="2:6" ht="16" x14ac:dyDescent="0.2">
      <c r="B611" s="50"/>
      <c r="C611" s="51"/>
      <c r="D611" s="52"/>
      <c r="E611" s="52"/>
      <c r="F611" s="47" t="str">
        <f ca="1">IF(_SF_CORE!$A$2="BLOCK",NA(),IF(OR(D611="",E611=""),"",E611-D611))</f>
        <v/>
      </c>
    </row>
    <row r="612" spans="2:6" ht="16" x14ac:dyDescent="0.2">
      <c r="B612" s="50"/>
      <c r="C612" s="51"/>
      <c r="D612" s="52"/>
      <c r="E612" s="52"/>
      <c r="F612" s="47" t="str">
        <f ca="1">IF(_SF_CORE!$A$2="BLOCK",NA(),IF(OR(D612="",E612=""),"",E612-D612))</f>
        <v/>
      </c>
    </row>
    <row r="613" spans="2:6" ht="16" x14ac:dyDescent="0.2">
      <c r="B613" s="50"/>
      <c r="C613" s="51"/>
      <c r="D613" s="52"/>
      <c r="E613" s="52"/>
      <c r="F613" s="47" t="str">
        <f ca="1">IF(_SF_CORE!$A$2="BLOCK",NA(),IF(OR(D613="",E613=""),"",E613-D613))</f>
        <v/>
      </c>
    </row>
    <row r="614" spans="2:6" ht="16" x14ac:dyDescent="0.2">
      <c r="B614" s="50"/>
      <c r="C614" s="51"/>
      <c r="D614" s="52"/>
      <c r="E614" s="52"/>
      <c r="F614" s="47" t="str">
        <f ca="1">IF(_SF_CORE!$A$2="BLOCK",NA(),IF(OR(D614="",E614=""),"",E614-D614))</f>
        <v/>
      </c>
    </row>
    <row r="615" spans="2:6" ht="16" x14ac:dyDescent="0.2">
      <c r="B615" s="50"/>
      <c r="C615" s="51"/>
      <c r="D615" s="52"/>
      <c r="E615" s="52"/>
      <c r="F615" s="47" t="str">
        <f ca="1">IF(_SF_CORE!$A$2="BLOCK",NA(),IF(OR(D615="",E615=""),"",E615-D615))</f>
        <v/>
      </c>
    </row>
    <row r="616" spans="2:6" ht="16" x14ac:dyDescent="0.2">
      <c r="B616" s="50"/>
      <c r="C616" s="51"/>
      <c r="D616" s="52"/>
      <c r="E616" s="52"/>
      <c r="F616" s="47" t="str">
        <f ca="1">IF(_SF_CORE!$A$2="BLOCK",NA(),IF(OR(D616="",E616=""),"",E616-D616))</f>
        <v/>
      </c>
    </row>
    <row r="617" spans="2:6" ht="16" x14ac:dyDescent="0.2">
      <c r="B617" s="50"/>
      <c r="C617" s="51"/>
      <c r="D617" s="52"/>
      <c r="E617" s="52"/>
      <c r="F617" s="47" t="str">
        <f ca="1">IF(_SF_CORE!$A$2="BLOCK",NA(),IF(OR(D617="",E617=""),"",E617-D617))</f>
        <v/>
      </c>
    </row>
    <row r="618" spans="2:6" ht="16" x14ac:dyDescent="0.2">
      <c r="B618" s="50"/>
      <c r="C618" s="51"/>
      <c r="D618" s="52"/>
      <c r="E618" s="52"/>
      <c r="F618" s="47" t="str">
        <f ca="1">IF(_SF_CORE!$A$2="BLOCK",NA(),IF(OR(D618="",E618=""),"",E618-D618))</f>
        <v/>
      </c>
    </row>
    <row r="619" spans="2:6" ht="16" x14ac:dyDescent="0.2">
      <c r="B619" s="50"/>
      <c r="C619" s="51"/>
      <c r="D619" s="52"/>
      <c r="E619" s="52"/>
      <c r="F619" s="47" t="str">
        <f ca="1">IF(_SF_CORE!$A$2="BLOCK",NA(),IF(OR(D619="",E619=""),"",E619-D619))</f>
        <v/>
      </c>
    </row>
    <row r="620" spans="2:6" ht="16" x14ac:dyDescent="0.2">
      <c r="B620" s="50"/>
      <c r="C620" s="51"/>
      <c r="D620" s="52"/>
      <c r="E620" s="52"/>
      <c r="F620" s="47" t="str">
        <f ca="1">IF(_SF_CORE!$A$2="BLOCK",NA(),IF(OR(D620="",E620=""),"",E620-D620))</f>
        <v/>
      </c>
    </row>
    <row r="621" spans="2:6" ht="16" x14ac:dyDescent="0.2">
      <c r="B621" s="50"/>
      <c r="C621" s="51"/>
      <c r="D621" s="52"/>
      <c r="E621" s="52"/>
      <c r="F621" s="47" t="str">
        <f ca="1">IF(_SF_CORE!$A$2="BLOCK",NA(),IF(OR(D621="",E621=""),"",E621-D621))</f>
        <v/>
      </c>
    </row>
    <row r="622" spans="2:6" ht="16" x14ac:dyDescent="0.2">
      <c r="B622" s="50"/>
      <c r="C622" s="51"/>
      <c r="D622" s="52"/>
      <c r="E622" s="52"/>
      <c r="F622" s="47" t="str">
        <f ca="1">IF(_SF_CORE!$A$2="BLOCK",NA(),IF(OR(D622="",E622=""),"",E622-D622))</f>
        <v/>
      </c>
    </row>
    <row r="623" spans="2:6" ht="16" x14ac:dyDescent="0.2">
      <c r="B623" s="50"/>
      <c r="C623" s="51"/>
      <c r="D623" s="52"/>
      <c r="E623" s="52"/>
      <c r="F623" s="47" t="str">
        <f ca="1">IF(_SF_CORE!$A$2="BLOCK",NA(),IF(OR(D623="",E623=""),"",E623-D623))</f>
        <v/>
      </c>
    </row>
    <row r="624" spans="2:6" ht="16" x14ac:dyDescent="0.2">
      <c r="B624" s="50"/>
      <c r="C624" s="51"/>
      <c r="D624" s="52"/>
      <c r="E624" s="52"/>
      <c r="F624" s="47" t="str">
        <f ca="1">IF(_SF_CORE!$A$2="BLOCK",NA(),IF(OR(D624="",E624=""),"",E624-D624))</f>
        <v/>
      </c>
    </row>
    <row r="625" spans="2:6" ht="16" x14ac:dyDescent="0.2">
      <c r="B625" s="50"/>
      <c r="C625" s="51"/>
      <c r="D625" s="52"/>
      <c r="E625" s="52"/>
      <c r="F625" s="47" t="str">
        <f ca="1">IF(_SF_CORE!$A$2="BLOCK",NA(),IF(OR(D625="",E625=""),"",E625-D625))</f>
        <v/>
      </c>
    </row>
    <row r="626" spans="2:6" ht="16" x14ac:dyDescent="0.2">
      <c r="B626" s="50"/>
      <c r="C626" s="51"/>
      <c r="D626" s="52"/>
      <c r="E626" s="52"/>
      <c r="F626" s="47" t="str">
        <f ca="1">IF(_SF_CORE!$A$2="BLOCK",NA(),IF(OR(D626="",E626=""),"",E626-D626))</f>
        <v/>
      </c>
    </row>
    <row r="627" spans="2:6" ht="16" x14ac:dyDescent="0.2">
      <c r="B627" s="50"/>
      <c r="C627" s="51"/>
      <c r="D627" s="52"/>
      <c r="E627" s="52"/>
      <c r="F627" s="47" t="str">
        <f ca="1">IF(_SF_CORE!$A$2="BLOCK",NA(),IF(OR(D627="",E627=""),"",E627-D627))</f>
        <v/>
      </c>
    </row>
    <row r="628" spans="2:6" ht="16" x14ac:dyDescent="0.2">
      <c r="B628" s="50"/>
      <c r="C628" s="51"/>
      <c r="D628" s="52"/>
      <c r="E628" s="52"/>
      <c r="F628" s="47" t="str">
        <f ca="1">IF(_SF_CORE!$A$2="BLOCK",NA(),IF(OR(D628="",E628=""),"",E628-D628))</f>
        <v/>
      </c>
    </row>
    <row r="629" spans="2:6" ht="16" x14ac:dyDescent="0.2">
      <c r="B629" s="50"/>
      <c r="C629" s="51"/>
      <c r="D629" s="52"/>
      <c r="E629" s="52"/>
      <c r="F629" s="47" t="str">
        <f ca="1">IF(_SF_CORE!$A$2="BLOCK",NA(),IF(OR(D629="",E629=""),"",E629-D629))</f>
        <v/>
      </c>
    </row>
    <row r="630" spans="2:6" ht="16" x14ac:dyDescent="0.2">
      <c r="B630" s="50"/>
      <c r="C630" s="51"/>
      <c r="D630" s="52"/>
      <c r="E630" s="52"/>
      <c r="F630" s="47" t="str">
        <f ca="1">IF(_SF_CORE!$A$2="BLOCK",NA(),IF(OR(D630="",E630=""),"",E630-D630))</f>
        <v/>
      </c>
    </row>
    <row r="631" spans="2:6" ht="16" x14ac:dyDescent="0.2">
      <c r="B631" s="50"/>
      <c r="C631" s="51"/>
      <c r="D631" s="52"/>
      <c r="E631" s="52"/>
      <c r="F631" s="47" t="str">
        <f ca="1">IF(_SF_CORE!$A$2="BLOCK",NA(),IF(OR(D631="",E631=""),"",E631-D631))</f>
        <v/>
      </c>
    </row>
    <row r="632" spans="2:6" ht="16" x14ac:dyDescent="0.2">
      <c r="B632" s="50"/>
      <c r="C632" s="51"/>
      <c r="D632" s="52"/>
      <c r="E632" s="52"/>
      <c r="F632" s="47" t="str">
        <f ca="1">IF(_SF_CORE!$A$2="BLOCK",NA(),IF(OR(D632="",E632=""),"",E632-D632))</f>
        <v/>
      </c>
    </row>
    <row r="633" spans="2:6" ht="16" x14ac:dyDescent="0.2">
      <c r="B633" s="50"/>
      <c r="C633" s="51"/>
      <c r="D633" s="52"/>
      <c r="E633" s="52"/>
      <c r="F633" s="47" t="str">
        <f ca="1">IF(_SF_CORE!$A$2="BLOCK",NA(),IF(OR(D633="",E633=""),"",E633-D633))</f>
        <v/>
      </c>
    </row>
    <row r="634" spans="2:6" ht="16" x14ac:dyDescent="0.2">
      <c r="B634" s="50"/>
      <c r="C634" s="51"/>
      <c r="D634" s="52"/>
      <c r="E634" s="52"/>
      <c r="F634" s="47" t="str">
        <f ca="1">IF(_SF_CORE!$A$2="BLOCK",NA(),IF(OR(D634="",E634=""),"",E634-D634))</f>
        <v/>
      </c>
    </row>
    <row r="635" spans="2:6" ht="16" x14ac:dyDescent="0.2">
      <c r="B635" s="50"/>
      <c r="C635" s="51"/>
      <c r="D635" s="52"/>
      <c r="E635" s="52"/>
      <c r="F635" s="47" t="str">
        <f ca="1">IF(_SF_CORE!$A$2="BLOCK",NA(),IF(OR(D635="",E635=""),"",E635-D635))</f>
        <v/>
      </c>
    </row>
    <row r="636" spans="2:6" ht="16" x14ac:dyDescent="0.2">
      <c r="B636" s="50"/>
      <c r="C636" s="51"/>
      <c r="D636" s="52"/>
      <c r="E636" s="52"/>
      <c r="F636" s="47" t="str">
        <f ca="1">IF(_SF_CORE!$A$2="BLOCK",NA(),IF(OR(D636="",E636=""),"",E636-D636))</f>
        <v/>
      </c>
    </row>
    <row r="637" spans="2:6" ht="16" x14ac:dyDescent="0.2">
      <c r="B637" s="50"/>
      <c r="C637" s="51"/>
      <c r="D637" s="52"/>
      <c r="E637" s="52"/>
      <c r="F637" s="47" t="str">
        <f ca="1">IF(_SF_CORE!$A$2="BLOCK",NA(),IF(OR(D637="",E637=""),"",E637-D637))</f>
        <v/>
      </c>
    </row>
    <row r="638" spans="2:6" ht="16" x14ac:dyDescent="0.2">
      <c r="B638" s="50"/>
      <c r="C638" s="51"/>
      <c r="D638" s="52"/>
      <c r="E638" s="52"/>
      <c r="F638" s="47" t="str">
        <f ca="1">IF(_SF_CORE!$A$2="BLOCK",NA(),IF(OR(D638="",E638=""),"",E638-D638))</f>
        <v/>
      </c>
    </row>
    <row r="639" spans="2:6" ht="16" x14ac:dyDescent="0.2">
      <c r="B639" s="50"/>
      <c r="C639" s="51"/>
      <c r="D639" s="52"/>
      <c r="E639" s="52"/>
      <c r="F639" s="47" t="str">
        <f ca="1">IF(_SF_CORE!$A$2="BLOCK",NA(),IF(OR(D639="",E639=""),"",E639-D639))</f>
        <v/>
      </c>
    </row>
    <row r="640" spans="2:6" ht="16" x14ac:dyDescent="0.2">
      <c r="B640" s="50"/>
      <c r="C640" s="51"/>
      <c r="D640" s="52"/>
      <c r="E640" s="52"/>
      <c r="F640" s="47" t="str">
        <f ca="1">IF(_SF_CORE!$A$2="BLOCK",NA(),IF(OR(D640="",E640=""),"",E640-D640))</f>
        <v/>
      </c>
    </row>
    <row r="641" spans="2:6" ht="16" x14ac:dyDescent="0.2">
      <c r="B641" s="50"/>
      <c r="C641" s="51"/>
      <c r="D641" s="52"/>
      <c r="E641" s="52"/>
      <c r="F641" s="47" t="str">
        <f ca="1">IF(_SF_CORE!$A$2="BLOCK",NA(),IF(OR(D641="",E641=""),"",E641-D641))</f>
        <v/>
      </c>
    </row>
    <row r="642" spans="2:6" ht="16" x14ac:dyDescent="0.2">
      <c r="B642" s="50"/>
      <c r="C642" s="51"/>
      <c r="D642" s="52"/>
      <c r="E642" s="52"/>
      <c r="F642" s="47" t="str">
        <f ca="1">IF(_SF_CORE!$A$2="BLOCK",NA(),IF(OR(D642="",E642=""),"",E642-D642))</f>
        <v/>
      </c>
    </row>
    <row r="643" spans="2:6" ht="16" x14ac:dyDescent="0.2">
      <c r="B643" s="50"/>
      <c r="C643" s="51"/>
      <c r="D643" s="52"/>
      <c r="E643" s="52"/>
      <c r="F643" s="47" t="str">
        <f ca="1">IF(_SF_CORE!$A$2="BLOCK",NA(),IF(OR(D643="",E643=""),"",E643-D643))</f>
        <v/>
      </c>
    </row>
    <row r="644" spans="2:6" ht="16" x14ac:dyDescent="0.2">
      <c r="B644" s="50"/>
      <c r="C644" s="51"/>
      <c r="D644" s="52"/>
      <c r="E644" s="52"/>
      <c r="F644" s="47" t="str">
        <f ca="1">IF(_SF_CORE!$A$2="BLOCK",NA(),IF(OR(D644="",E644=""),"",E644-D644))</f>
        <v/>
      </c>
    </row>
    <row r="645" spans="2:6" ht="16" x14ac:dyDescent="0.2">
      <c r="B645" s="50"/>
      <c r="C645" s="51"/>
      <c r="D645" s="52"/>
      <c r="E645" s="52"/>
      <c r="F645" s="47" t="str">
        <f ca="1">IF(_SF_CORE!$A$2="BLOCK",NA(),IF(OR(D645="",E645=""),"",E645-D645))</f>
        <v/>
      </c>
    </row>
    <row r="646" spans="2:6" ht="16" x14ac:dyDescent="0.2">
      <c r="B646" s="50"/>
      <c r="C646" s="51"/>
      <c r="D646" s="52"/>
      <c r="E646" s="52"/>
      <c r="F646" s="47" t="str">
        <f ca="1">IF(_SF_CORE!$A$2="BLOCK",NA(),IF(OR(D646="",E646=""),"",E646-D646))</f>
        <v/>
      </c>
    </row>
    <row r="647" spans="2:6" ht="16" x14ac:dyDescent="0.2">
      <c r="B647" s="50"/>
      <c r="C647" s="51"/>
      <c r="D647" s="52"/>
      <c r="E647" s="52"/>
      <c r="F647" s="47" t="str">
        <f ca="1">IF(_SF_CORE!$A$2="BLOCK",NA(),IF(OR(D647="",E647=""),"",E647-D647))</f>
        <v/>
      </c>
    </row>
    <row r="648" spans="2:6" ht="16" x14ac:dyDescent="0.2">
      <c r="B648" s="50"/>
      <c r="C648" s="51"/>
      <c r="D648" s="52"/>
      <c r="E648" s="52"/>
      <c r="F648" s="47" t="str">
        <f ca="1">IF(_SF_CORE!$A$2="BLOCK",NA(),IF(OR(D648="",E648=""),"",E648-D648))</f>
        <v/>
      </c>
    </row>
    <row r="649" spans="2:6" ht="16" x14ac:dyDescent="0.2">
      <c r="B649" s="50"/>
      <c r="C649" s="51"/>
      <c r="D649" s="52"/>
      <c r="E649" s="52"/>
      <c r="F649" s="47" t="str">
        <f ca="1">IF(_SF_CORE!$A$2="BLOCK",NA(),IF(OR(D649="",E649=""),"",E649-D649))</f>
        <v/>
      </c>
    </row>
    <row r="650" spans="2:6" ht="16" x14ac:dyDescent="0.2">
      <c r="B650" s="50"/>
      <c r="C650" s="51"/>
      <c r="D650" s="52"/>
      <c r="E650" s="52"/>
      <c r="F650" s="47" t="str">
        <f ca="1">IF(_SF_CORE!$A$2="BLOCK",NA(),IF(OR(D650="",E650=""),"",E650-D650))</f>
        <v/>
      </c>
    </row>
    <row r="651" spans="2:6" ht="16" x14ac:dyDescent="0.2">
      <c r="B651" s="50"/>
      <c r="C651" s="51"/>
      <c r="D651" s="52"/>
      <c r="E651" s="52"/>
      <c r="F651" s="47" t="str">
        <f ca="1">IF(_SF_CORE!$A$2="BLOCK",NA(),IF(OR(D651="",E651=""),"",E651-D651))</f>
        <v/>
      </c>
    </row>
    <row r="652" spans="2:6" ht="16" x14ac:dyDescent="0.2">
      <c r="B652" s="50"/>
      <c r="C652" s="51"/>
      <c r="D652" s="52"/>
      <c r="E652" s="52"/>
      <c r="F652" s="47" t="str">
        <f ca="1">IF(_SF_CORE!$A$2="BLOCK",NA(),IF(OR(D652="",E652=""),"",E652-D652))</f>
        <v/>
      </c>
    </row>
    <row r="653" spans="2:6" ht="16" x14ac:dyDescent="0.2">
      <c r="B653" s="50"/>
      <c r="C653" s="51"/>
      <c r="D653" s="52"/>
      <c r="E653" s="52"/>
      <c r="F653" s="47" t="str">
        <f ca="1">IF(_SF_CORE!$A$2="BLOCK",NA(),IF(OR(D653="",E653=""),"",E653-D653))</f>
        <v/>
      </c>
    </row>
    <row r="654" spans="2:6" ht="16" x14ac:dyDescent="0.2">
      <c r="B654" s="50"/>
      <c r="C654" s="51"/>
      <c r="D654" s="52"/>
      <c r="E654" s="52"/>
      <c r="F654" s="47" t="str">
        <f ca="1">IF(_SF_CORE!$A$2="BLOCK",NA(),IF(OR(D654="",E654=""),"",E654-D654))</f>
        <v/>
      </c>
    </row>
    <row r="655" spans="2:6" ht="16" x14ac:dyDescent="0.2">
      <c r="B655" s="50"/>
      <c r="C655" s="51"/>
      <c r="D655" s="52"/>
      <c r="E655" s="52"/>
      <c r="F655" s="47" t="str">
        <f ca="1">IF(_SF_CORE!$A$2="BLOCK",NA(),IF(OR(D655="",E655=""),"",E655-D655))</f>
        <v/>
      </c>
    </row>
    <row r="656" spans="2:6" ht="16" x14ac:dyDescent="0.2">
      <c r="B656" s="50"/>
      <c r="C656" s="51"/>
      <c r="D656" s="52"/>
      <c r="E656" s="52"/>
      <c r="F656" s="47" t="str">
        <f ca="1">IF(_SF_CORE!$A$2="BLOCK",NA(),IF(OR(D656="",E656=""),"",E656-D656))</f>
        <v/>
      </c>
    </row>
    <row r="657" spans="2:6" ht="16" x14ac:dyDescent="0.2">
      <c r="B657" s="50"/>
      <c r="C657" s="51"/>
      <c r="D657" s="52"/>
      <c r="E657" s="52"/>
      <c r="F657" s="47" t="str">
        <f ca="1">IF(_SF_CORE!$A$2="BLOCK",NA(),IF(OR(D657="",E657=""),"",E657-D657))</f>
        <v/>
      </c>
    </row>
    <row r="658" spans="2:6" ht="16" x14ac:dyDescent="0.2">
      <c r="B658" s="50"/>
      <c r="C658" s="51"/>
      <c r="D658" s="52"/>
      <c r="E658" s="52"/>
      <c r="F658" s="47" t="str">
        <f ca="1">IF(_SF_CORE!$A$2="BLOCK",NA(),IF(OR(D658="",E658=""),"",E658-D658))</f>
        <v/>
      </c>
    </row>
    <row r="659" spans="2:6" ht="16" x14ac:dyDescent="0.2">
      <c r="B659" s="50"/>
      <c r="C659" s="51"/>
      <c r="D659" s="52"/>
      <c r="E659" s="52"/>
      <c r="F659" s="47" t="str">
        <f ca="1">IF(_SF_CORE!$A$2="BLOCK",NA(),IF(OR(D659="",E659=""),"",E659-D659))</f>
        <v/>
      </c>
    </row>
    <row r="660" spans="2:6" ht="16" x14ac:dyDescent="0.2">
      <c r="B660" s="50"/>
      <c r="C660" s="51"/>
      <c r="D660" s="52"/>
      <c r="E660" s="52"/>
      <c r="F660" s="47" t="str">
        <f ca="1">IF(_SF_CORE!$A$2="BLOCK",NA(),IF(OR(D660="",E660=""),"",E660-D660))</f>
        <v/>
      </c>
    </row>
    <row r="661" spans="2:6" ht="16" x14ac:dyDescent="0.2">
      <c r="B661" s="50"/>
      <c r="C661" s="51"/>
      <c r="D661" s="52"/>
      <c r="E661" s="52"/>
      <c r="F661" s="47" t="str">
        <f ca="1">IF(_SF_CORE!$A$2="BLOCK",NA(),IF(OR(D661="",E661=""),"",E661-D661))</f>
        <v/>
      </c>
    </row>
    <row r="662" spans="2:6" ht="16" x14ac:dyDescent="0.2">
      <c r="B662" s="50"/>
      <c r="C662" s="51"/>
      <c r="D662" s="52"/>
      <c r="E662" s="52"/>
      <c r="F662" s="47" t="str">
        <f ca="1">IF(_SF_CORE!$A$2="BLOCK",NA(),IF(OR(D662="",E662=""),"",E662-D662))</f>
        <v/>
      </c>
    </row>
    <row r="663" spans="2:6" ht="16" x14ac:dyDescent="0.2">
      <c r="B663" s="50"/>
      <c r="C663" s="51"/>
      <c r="D663" s="52"/>
      <c r="E663" s="52"/>
      <c r="F663" s="47" t="str">
        <f ca="1">IF(_SF_CORE!$A$2="BLOCK",NA(),IF(OR(D663="",E663=""),"",E663-D663))</f>
        <v/>
      </c>
    </row>
    <row r="664" spans="2:6" ht="16" x14ac:dyDescent="0.2">
      <c r="B664" s="50"/>
      <c r="C664" s="51"/>
      <c r="D664" s="52"/>
      <c r="E664" s="52"/>
      <c r="F664" s="47" t="str">
        <f ca="1">IF(_SF_CORE!$A$2="BLOCK",NA(),IF(OR(D664="",E664=""),"",E664-D664))</f>
        <v/>
      </c>
    </row>
    <row r="665" spans="2:6" ht="16" x14ac:dyDescent="0.2">
      <c r="B665" s="50"/>
      <c r="C665" s="51"/>
      <c r="D665" s="52"/>
      <c r="E665" s="52"/>
      <c r="F665" s="47" t="str">
        <f ca="1">IF(_SF_CORE!$A$2="BLOCK",NA(),IF(OR(D665="",E665=""),"",E665-D665))</f>
        <v/>
      </c>
    </row>
    <row r="666" spans="2:6" ht="16" x14ac:dyDescent="0.2">
      <c r="B666" s="50"/>
      <c r="C666" s="51"/>
      <c r="D666" s="52"/>
      <c r="E666" s="52"/>
      <c r="F666" s="47" t="str">
        <f ca="1">IF(_SF_CORE!$A$2="BLOCK",NA(),IF(OR(D666="",E666=""),"",E666-D666))</f>
        <v/>
      </c>
    </row>
    <row r="667" spans="2:6" ht="16" x14ac:dyDescent="0.2">
      <c r="B667" s="50"/>
      <c r="C667" s="51"/>
      <c r="D667" s="52"/>
      <c r="E667" s="52"/>
      <c r="F667" s="47" t="str">
        <f ca="1">IF(_SF_CORE!$A$2="BLOCK",NA(),IF(OR(D667="",E667=""),"",E667-D667))</f>
        <v/>
      </c>
    </row>
    <row r="668" spans="2:6" ht="16" x14ac:dyDescent="0.2">
      <c r="B668" s="50"/>
      <c r="C668" s="51"/>
      <c r="D668" s="52"/>
      <c r="E668" s="52"/>
      <c r="F668" s="47" t="str">
        <f ca="1">IF(_SF_CORE!$A$2="BLOCK",NA(),IF(OR(D668="",E668=""),"",E668-D668))</f>
        <v/>
      </c>
    </row>
    <row r="669" spans="2:6" ht="16" x14ac:dyDescent="0.2">
      <c r="B669" s="50"/>
      <c r="C669" s="51"/>
      <c r="D669" s="52"/>
      <c r="E669" s="52"/>
      <c r="F669" s="47" t="str">
        <f ca="1">IF(_SF_CORE!$A$2="BLOCK",NA(),IF(OR(D669="",E669=""),"",E669-D669))</f>
        <v/>
      </c>
    </row>
    <row r="670" spans="2:6" ht="16" x14ac:dyDescent="0.2">
      <c r="B670" s="50"/>
      <c r="C670" s="51"/>
      <c r="D670" s="52"/>
      <c r="E670" s="52"/>
      <c r="F670" s="47" t="str">
        <f ca="1">IF(_SF_CORE!$A$2="BLOCK",NA(),IF(OR(D670="",E670=""),"",E670-D670))</f>
        <v/>
      </c>
    </row>
    <row r="671" spans="2:6" ht="16" x14ac:dyDescent="0.2">
      <c r="B671" s="50"/>
      <c r="C671" s="51"/>
      <c r="D671" s="52"/>
      <c r="E671" s="52"/>
      <c r="F671" s="47" t="str">
        <f ca="1">IF(_SF_CORE!$A$2="BLOCK",NA(),IF(OR(D671="",E671=""),"",E671-D671))</f>
        <v/>
      </c>
    </row>
    <row r="672" spans="2:6" ht="16" x14ac:dyDescent="0.2">
      <c r="B672" s="50"/>
      <c r="C672" s="51"/>
      <c r="D672" s="52"/>
      <c r="E672" s="52"/>
      <c r="F672" s="47" t="str">
        <f ca="1">IF(_SF_CORE!$A$2="BLOCK",NA(),IF(OR(D672="",E672=""),"",E672-D672))</f>
        <v/>
      </c>
    </row>
    <row r="673" spans="2:6" ht="16" x14ac:dyDescent="0.2">
      <c r="B673" s="50"/>
      <c r="C673" s="51"/>
      <c r="D673" s="52"/>
      <c r="E673" s="52"/>
      <c r="F673" s="47" t="str">
        <f ca="1">IF(_SF_CORE!$A$2="BLOCK",NA(),IF(OR(D673="",E673=""),"",E673-D673))</f>
        <v/>
      </c>
    </row>
    <row r="674" spans="2:6" ht="16" x14ac:dyDescent="0.2">
      <c r="B674" s="50"/>
      <c r="C674" s="51"/>
      <c r="D674" s="52"/>
      <c r="E674" s="52"/>
      <c r="F674" s="47" t="str">
        <f ca="1">IF(_SF_CORE!$A$2="BLOCK",NA(),IF(OR(D674="",E674=""),"",E674-D674))</f>
        <v/>
      </c>
    </row>
    <row r="675" spans="2:6" ht="16" x14ac:dyDescent="0.2">
      <c r="B675" s="50"/>
      <c r="C675" s="51"/>
      <c r="D675" s="52"/>
      <c r="E675" s="52"/>
      <c r="F675" s="47" t="str">
        <f ca="1">IF(_SF_CORE!$A$2="BLOCK",NA(),IF(OR(D675="",E675=""),"",E675-D675))</f>
        <v/>
      </c>
    </row>
    <row r="676" spans="2:6" ht="16" x14ac:dyDescent="0.2">
      <c r="B676" s="50"/>
      <c r="C676" s="51"/>
      <c r="D676" s="52"/>
      <c r="E676" s="52"/>
      <c r="F676" s="47" t="str">
        <f ca="1">IF(_SF_CORE!$A$2="BLOCK",NA(),IF(OR(D676="",E676=""),"",E676-D676))</f>
        <v/>
      </c>
    </row>
    <row r="677" spans="2:6" ht="16" x14ac:dyDescent="0.2">
      <c r="B677" s="50"/>
      <c r="C677" s="51"/>
      <c r="D677" s="52"/>
      <c r="E677" s="52"/>
      <c r="F677" s="47" t="str">
        <f ca="1">IF(_SF_CORE!$A$2="BLOCK",NA(),IF(OR(D677="",E677=""),"",E677-D677))</f>
        <v/>
      </c>
    </row>
    <row r="678" spans="2:6" ht="16" x14ac:dyDescent="0.2">
      <c r="B678" s="50"/>
      <c r="C678" s="51"/>
      <c r="D678" s="52"/>
      <c r="E678" s="52"/>
      <c r="F678" s="47" t="str">
        <f ca="1">IF(_SF_CORE!$A$2="BLOCK",NA(),IF(OR(D678="",E678=""),"",E678-D678))</f>
        <v/>
      </c>
    </row>
    <row r="679" spans="2:6" ht="16" x14ac:dyDescent="0.2">
      <c r="B679" s="50"/>
      <c r="C679" s="51"/>
      <c r="D679" s="52"/>
      <c r="E679" s="52"/>
      <c r="F679" s="47" t="str">
        <f ca="1">IF(_SF_CORE!$A$2="BLOCK",NA(),IF(OR(D679="",E679=""),"",E679-D679))</f>
        <v/>
      </c>
    </row>
    <row r="680" spans="2:6" ht="16" x14ac:dyDescent="0.2">
      <c r="B680" s="50"/>
      <c r="C680" s="51"/>
      <c r="D680" s="52"/>
      <c r="E680" s="52"/>
      <c r="F680" s="47" t="str">
        <f ca="1">IF(_SF_CORE!$A$2="BLOCK",NA(),IF(OR(D680="",E680=""),"",E680-D680))</f>
        <v/>
      </c>
    </row>
    <row r="681" spans="2:6" ht="16" x14ac:dyDescent="0.2">
      <c r="B681" s="50"/>
      <c r="C681" s="51"/>
      <c r="D681" s="52"/>
      <c r="E681" s="52"/>
      <c r="F681" s="47" t="str">
        <f ca="1">IF(_SF_CORE!$A$2="BLOCK",NA(),IF(OR(D681="",E681=""),"",E681-D681))</f>
        <v/>
      </c>
    </row>
    <row r="682" spans="2:6" ht="16" x14ac:dyDescent="0.2">
      <c r="B682" s="50"/>
      <c r="C682" s="51"/>
      <c r="D682" s="52"/>
      <c r="E682" s="52"/>
      <c r="F682" s="47" t="str">
        <f ca="1">IF(_SF_CORE!$A$2="BLOCK",NA(),IF(OR(D682="",E682=""),"",E682-D682))</f>
        <v/>
      </c>
    </row>
    <row r="683" spans="2:6" ht="16" x14ac:dyDescent="0.2">
      <c r="B683" s="50"/>
      <c r="C683" s="51"/>
      <c r="D683" s="52"/>
      <c r="E683" s="52"/>
      <c r="F683" s="47" t="str">
        <f ca="1">IF(_SF_CORE!$A$2="BLOCK",NA(),IF(OR(D683="",E683=""),"",E683-D683))</f>
        <v/>
      </c>
    </row>
    <row r="684" spans="2:6" ht="16" x14ac:dyDescent="0.2">
      <c r="B684" s="50"/>
      <c r="C684" s="51"/>
      <c r="D684" s="52"/>
      <c r="E684" s="52"/>
      <c r="F684" s="47" t="str">
        <f ca="1">IF(_SF_CORE!$A$2="BLOCK",NA(),IF(OR(D684="",E684=""),"",E684-D684))</f>
        <v/>
      </c>
    </row>
    <row r="685" spans="2:6" ht="16" x14ac:dyDescent="0.2">
      <c r="B685" s="50"/>
      <c r="C685" s="51"/>
      <c r="D685" s="52"/>
      <c r="E685" s="52"/>
      <c r="F685" s="47" t="str">
        <f ca="1">IF(_SF_CORE!$A$2="BLOCK",NA(),IF(OR(D685="",E685=""),"",E685-D685))</f>
        <v/>
      </c>
    </row>
    <row r="686" spans="2:6" ht="16" x14ac:dyDescent="0.2">
      <c r="B686" s="50"/>
      <c r="C686" s="51"/>
      <c r="D686" s="52"/>
      <c r="E686" s="52"/>
      <c r="F686" s="47" t="str">
        <f ca="1">IF(_SF_CORE!$A$2="BLOCK",NA(),IF(OR(D686="",E686=""),"",E686-D686))</f>
        <v/>
      </c>
    </row>
    <row r="687" spans="2:6" ht="16" x14ac:dyDescent="0.2">
      <c r="B687" s="50"/>
      <c r="C687" s="51"/>
      <c r="D687" s="52"/>
      <c r="E687" s="52"/>
      <c r="F687" s="47" t="str">
        <f ca="1">IF(_SF_CORE!$A$2="BLOCK",NA(),IF(OR(D687="",E687=""),"",E687-D687))</f>
        <v/>
      </c>
    </row>
    <row r="688" spans="2:6" ht="16" x14ac:dyDescent="0.2">
      <c r="B688" s="50"/>
      <c r="C688" s="51"/>
      <c r="D688" s="52"/>
      <c r="E688" s="52"/>
      <c r="F688" s="47" t="str">
        <f ca="1">IF(_SF_CORE!$A$2="BLOCK",NA(),IF(OR(D688="",E688=""),"",E688-D688))</f>
        <v/>
      </c>
    </row>
    <row r="689" spans="2:6" ht="16" x14ac:dyDescent="0.2">
      <c r="B689" s="50"/>
      <c r="C689" s="51"/>
      <c r="D689" s="52"/>
      <c r="E689" s="52"/>
      <c r="F689" s="47" t="str">
        <f ca="1">IF(_SF_CORE!$A$2="BLOCK",NA(),IF(OR(D689="",E689=""),"",E689-D689))</f>
        <v/>
      </c>
    </row>
    <row r="690" spans="2:6" ht="16" x14ac:dyDescent="0.2">
      <c r="B690" s="50"/>
      <c r="C690" s="51"/>
      <c r="D690" s="52"/>
      <c r="E690" s="52"/>
      <c r="F690" s="47" t="str">
        <f ca="1">IF(_SF_CORE!$A$2="BLOCK",NA(),IF(OR(D690="",E690=""),"",E690-D690))</f>
        <v/>
      </c>
    </row>
    <row r="691" spans="2:6" ht="16" x14ac:dyDescent="0.2">
      <c r="B691" s="50"/>
      <c r="C691" s="51"/>
      <c r="D691" s="52"/>
      <c r="E691" s="52"/>
      <c r="F691" s="47" t="str">
        <f ca="1">IF(_SF_CORE!$A$2="BLOCK",NA(),IF(OR(D691="",E691=""),"",E691-D691))</f>
        <v/>
      </c>
    </row>
    <row r="692" spans="2:6" ht="16" x14ac:dyDescent="0.2">
      <c r="B692" s="50"/>
      <c r="C692" s="51"/>
      <c r="D692" s="52"/>
      <c r="E692" s="52"/>
      <c r="F692" s="47" t="str">
        <f ca="1">IF(_SF_CORE!$A$2="BLOCK",NA(),IF(OR(D692="",E692=""),"",E692-D692))</f>
        <v/>
      </c>
    </row>
    <row r="693" spans="2:6" ht="16" x14ac:dyDescent="0.2">
      <c r="B693" s="50"/>
      <c r="C693" s="51"/>
      <c r="D693" s="52"/>
      <c r="E693" s="52"/>
      <c r="F693" s="47" t="str">
        <f ca="1">IF(_SF_CORE!$A$2="BLOCK",NA(),IF(OR(D693="",E693=""),"",E693-D693))</f>
        <v/>
      </c>
    </row>
    <row r="694" spans="2:6" ht="16" x14ac:dyDescent="0.2">
      <c r="B694" s="50"/>
      <c r="C694" s="51"/>
      <c r="D694" s="52"/>
      <c r="E694" s="52"/>
      <c r="F694" s="47" t="str">
        <f ca="1">IF(_SF_CORE!$A$2="BLOCK",NA(),IF(OR(D694="",E694=""),"",E694-D694))</f>
        <v/>
      </c>
    </row>
    <row r="695" spans="2:6" ht="16" x14ac:dyDescent="0.2">
      <c r="B695" s="50"/>
      <c r="C695" s="51"/>
      <c r="D695" s="52"/>
      <c r="E695" s="52"/>
      <c r="F695" s="47" t="str">
        <f ca="1">IF(_SF_CORE!$A$2="BLOCK",NA(),IF(OR(D695="",E695=""),"",E695-D695))</f>
        <v/>
      </c>
    </row>
    <row r="696" spans="2:6" ht="16" x14ac:dyDescent="0.2">
      <c r="B696" s="50"/>
      <c r="C696" s="51"/>
      <c r="D696" s="52"/>
      <c r="E696" s="52"/>
      <c r="F696" s="47" t="str">
        <f ca="1">IF(_SF_CORE!$A$2="BLOCK",NA(),IF(OR(D696="",E696=""),"",E696-D696))</f>
        <v/>
      </c>
    </row>
    <row r="697" spans="2:6" ht="16" x14ac:dyDescent="0.2">
      <c r="B697" s="50"/>
      <c r="C697" s="51"/>
      <c r="D697" s="52"/>
      <c r="E697" s="52"/>
      <c r="F697" s="47" t="str">
        <f ca="1">IF(_SF_CORE!$A$2="BLOCK",NA(),IF(OR(D697="",E697=""),"",E697-D697))</f>
        <v/>
      </c>
    </row>
    <row r="698" spans="2:6" ht="16" x14ac:dyDescent="0.2">
      <c r="B698" s="50"/>
      <c r="C698" s="51"/>
      <c r="D698" s="52"/>
      <c r="E698" s="52"/>
      <c r="F698" s="47" t="str">
        <f ca="1">IF(_SF_CORE!$A$2="BLOCK",NA(),IF(OR(D698="",E698=""),"",E698-D698))</f>
        <v/>
      </c>
    </row>
    <row r="699" spans="2:6" ht="16" x14ac:dyDescent="0.2">
      <c r="B699" s="50"/>
      <c r="C699" s="51"/>
      <c r="D699" s="52"/>
      <c r="E699" s="52"/>
      <c r="F699" s="47" t="str">
        <f ca="1">IF(_SF_CORE!$A$2="BLOCK",NA(),IF(OR(D699="",E699=""),"",E699-D699))</f>
        <v/>
      </c>
    </row>
    <row r="700" spans="2:6" ht="16" x14ac:dyDescent="0.2">
      <c r="B700" s="50"/>
      <c r="C700" s="51"/>
      <c r="D700" s="52"/>
      <c r="E700" s="52"/>
      <c r="F700" s="47" t="str">
        <f ca="1">IF(_SF_CORE!$A$2="BLOCK",NA(),IF(OR(D700="",E700=""),"",E700-D700))</f>
        <v/>
      </c>
    </row>
    <row r="701" spans="2:6" ht="16" x14ac:dyDescent="0.2">
      <c r="B701" s="50"/>
      <c r="C701" s="51"/>
      <c r="D701" s="52"/>
      <c r="E701" s="52"/>
      <c r="F701" s="47" t="str">
        <f ca="1">IF(_SF_CORE!$A$2="BLOCK",NA(),IF(OR(D701="",E701=""),"",E701-D701))</f>
        <v/>
      </c>
    </row>
    <row r="702" spans="2:6" ht="16" x14ac:dyDescent="0.2">
      <c r="B702" s="50"/>
      <c r="C702" s="51"/>
      <c r="D702" s="52"/>
      <c r="E702" s="52"/>
      <c r="F702" s="47" t="str">
        <f ca="1">IF(_SF_CORE!$A$2="BLOCK",NA(),IF(OR(D702="",E702=""),"",E702-D702))</f>
        <v/>
      </c>
    </row>
    <row r="703" spans="2:6" ht="16" x14ac:dyDescent="0.2">
      <c r="B703" s="50"/>
      <c r="C703" s="51"/>
      <c r="D703" s="52"/>
      <c r="E703" s="52"/>
      <c r="F703" s="47" t="str">
        <f ca="1">IF(_SF_CORE!$A$2="BLOCK",NA(),IF(OR(D703="",E703=""),"",E703-D703))</f>
        <v/>
      </c>
    </row>
    <row r="704" spans="2:6" ht="16" x14ac:dyDescent="0.2">
      <c r="B704" s="50"/>
      <c r="C704" s="51"/>
      <c r="D704" s="52"/>
      <c r="E704" s="52"/>
      <c r="F704" s="47" t="str">
        <f ca="1">IF(_SF_CORE!$A$2="BLOCK",NA(),IF(OR(D704="",E704=""),"",E704-D704))</f>
        <v/>
      </c>
    </row>
    <row r="705" spans="2:6" ht="16" x14ac:dyDescent="0.2">
      <c r="B705" s="50"/>
      <c r="C705" s="51"/>
      <c r="D705" s="52"/>
      <c r="E705" s="52"/>
      <c r="F705" s="47" t="str">
        <f ca="1">IF(_SF_CORE!$A$2="BLOCK",NA(),IF(OR(D705="",E705=""),"",E705-D705))</f>
        <v/>
      </c>
    </row>
    <row r="706" spans="2:6" ht="16" x14ac:dyDescent="0.2">
      <c r="B706" s="50"/>
      <c r="C706" s="51"/>
      <c r="D706" s="52"/>
      <c r="E706" s="52"/>
      <c r="F706" s="47" t="str">
        <f ca="1">IF(_SF_CORE!$A$2="BLOCK",NA(),IF(OR(D706="",E706=""),"",E706-D706))</f>
        <v/>
      </c>
    </row>
    <row r="707" spans="2:6" ht="16" x14ac:dyDescent="0.2">
      <c r="B707" s="50"/>
      <c r="C707" s="51"/>
      <c r="D707" s="52"/>
      <c r="E707" s="52"/>
      <c r="F707" s="47" t="str">
        <f ca="1">IF(_SF_CORE!$A$2="BLOCK",NA(),IF(OR(D707="",E707=""),"",E707-D707))</f>
        <v/>
      </c>
    </row>
    <row r="708" spans="2:6" ht="16" x14ac:dyDescent="0.2">
      <c r="B708" s="50"/>
      <c r="C708" s="51"/>
      <c r="D708" s="52"/>
      <c r="E708" s="52"/>
      <c r="F708" s="47" t="str">
        <f ca="1">IF(_SF_CORE!$A$2="BLOCK",NA(),IF(OR(D708="",E708=""),"",E708-D708))</f>
        <v/>
      </c>
    </row>
    <row r="709" spans="2:6" ht="16" x14ac:dyDescent="0.2">
      <c r="B709" s="50"/>
      <c r="C709" s="51"/>
      <c r="D709" s="52"/>
      <c r="E709" s="52"/>
      <c r="F709" s="47" t="str">
        <f ca="1">IF(_SF_CORE!$A$2="BLOCK",NA(),IF(OR(D709="",E709=""),"",E709-D709))</f>
        <v/>
      </c>
    </row>
    <row r="710" spans="2:6" ht="16" x14ac:dyDescent="0.2">
      <c r="B710" s="50"/>
      <c r="C710" s="51"/>
      <c r="D710" s="52"/>
      <c r="E710" s="52"/>
      <c r="F710" s="47" t="str">
        <f ca="1">IF(_SF_CORE!$A$2="BLOCK",NA(),IF(OR(D710="",E710=""),"",E710-D710))</f>
        <v/>
      </c>
    </row>
    <row r="711" spans="2:6" ht="16" x14ac:dyDescent="0.2">
      <c r="B711" s="50"/>
      <c r="C711" s="51"/>
      <c r="D711" s="52"/>
      <c r="E711" s="52"/>
      <c r="F711" s="47" t="str">
        <f ca="1">IF(_SF_CORE!$A$2="BLOCK",NA(),IF(OR(D711="",E711=""),"",E711-D711))</f>
        <v/>
      </c>
    </row>
    <row r="712" spans="2:6" ht="16" x14ac:dyDescent="0.2">
      <c r="B712" s="50"/>
      <c r="C712" s="51"/>
      <c r="D712" s="52"/>
      <c r="E712" s="52"/>
      <c r="F712" s="47" t="str">
        <f ca="1">IF(_SF_CORE!$A$2="BLOCK",NA(),IF(OR(D712="",E712=""),"",E712-D712))</f>
        <v/>
      </c>
    </row>
    <row r="713" spans="2:6" ht="16" x14ac:dyDescent="0.2">
      <c r="B713" s="50"/>
      <c r="C713" s="51"/>
      <c r="D713" s="52"/>
      <c r="E713" s="52"/>
      <c r="F713" s="47" t="str">
        <f ca="1">IF(_SF_CORE!$A$2="BLOCK",NA(),IF(OR(D713="",E713=""),"",E713-D713))</f>
        <v/>
      </c>
    </row>
    <row r="714" spans="2:6" ht="16" x14ac:dyDescent="0.2">
      <c r="B714" s="50"/>
      <c r="C714" s="51"/>
      <c r="D714" s="52"/>
      <c r="E714" s="52"/>
      <c r="F714" s="47" t="str">
        <f ca="1">IF(_SF_CORE!$A$2="BLOCK",NA(),IF(OR(D714="",E714=""),"",E714-D714))</f>
        <v/>
      </c>
    </row>
    <row r="715" spans="2:6" ht="16" x14ac:dyDescent="0.2">
      <c r="B715" s="50"/>
      <c r="C715" s="51"/>
      <c r="D715" s="52"/>
      <c r="E715" s="52"/>
      <c r="F715" s="47" t="str">
        <f ca="1">IF(_SF_CORE!$A$2="BLOCK",NA(),IF(OR(D715="",E715=""),"",E715-D715))</f>
        <v/>
      </c>
    </row>
    <row r="716" spans="2:6" ht="16" x14ac:dyDescent="0.2">
      <c r="B716" s="50"/>
      <c r="C716" s="51"/>
      <c r="D716" s="52"/>
      <c r="E716" s="52"/>
      <c r="F716" s="47" t="str">
        <f ca="1">IF(_SF_CORE!$A$2="BLOCK",NA(),IF(OR(D716="",E716=""),"",E716-D716))</f>
        <v/>
      </c>
    </row>
    <row r="717" spans="2:6" ht="16" x14ac:dyDescent="0.2">
      <c r="B717" s="50"/>
      <c r="C717" s="51"/>
      <c r="D717" s="52"/>
      <c r="E717" s="52"/>
      <c r="F717" s="47" t="str">
        <f ca="1">IF(_SF_CORE!$A$2="BLOCK",NA(),IF(OR(D717="",E717=""),"",E717-D717))</f>
        <v/>
      </c>
    </row>
    <row r="718" spans="2:6" ht="16" x14ac:dyDescent="0.2">
      <c r="B718" s="50"/>
      <c r="C718" s="51"/>
      <c r="D718" s="52"/>
      <c r="E718" s="52"/>
      <c r="F718" s="47" t="str">
        <f ca="1">IF(_SF_CORE!$A$2="BLOCK",NA(),IF(OR(D718="",E718=""),"",E718-D718))</f>
        <v/>
      </c>
    </row>
    <row r="719" spans="2:6" ht="16" x14ac:dyDescent="0.2">
      <c r="B719" s="50"/>
      <c r="C719" s="51"/>
      <c r="D719" s="52"/>
      <c r="E719" s="52"/>
      <c r="F719" s="47" t="str">
        <f ca="1">IF(_SF_CORE!$A$2="BLOCK",NA(),IF(OR(D719="",E719=""),"",E719-D719))</f>
        <v/>
      </c>
    </row>
    <row r="720" spans="2:6" ht="16" x14ac:dyDescent="0.2">
      <c r="B720" s="50"/>
      <c r="C720" s="51"/>
      <c r="D720" s="52"/>
      <c r="E720" s="52"/>
      <c r="F720" s="47" t="str">
        <f ca="1">IF(_SF_CORE!$A$2="BLOCK",NA(),IF(OR(D720="",E720=""),"",E720-D720))</f>
        <v/>
      </c>
    </row>
    <row r="721" spans="2:6" ht="16" x14ac:dyDescent="0.2">
      <c r="B721" s="50"/>
      <c r="C721" s="51"/>
      <c r="D721" s="52"/>
      <c r="E721" s="52"/>
      <c r="F721" s="47" t="str">
        <f ca="1">IF(_SF_CORE!$A$2="BLOCK",NA(),IF(OR(D721="",E721=""),"",E721-D721))</f>
        <v/>
      </c>
    </row>
    <row r="722" spans="2:6" ht="16" x14ac:dyDescent="0.2">
      <c r="B722" s="50"/>
      <c r="C722" s="51"/>
      <c r="D722" s="52"/>
      <c r="E722" s="52"/>
      <c r="F722" s="47" t="str">
        <f ca="1">IF(_SF_CORE!$A$2="BLOCK",NA(),IF(OR(D722="",E722=""),"",E722-D722))</f>
        <v/>
      </c>
    </row>
    <row r="723" spans="2:6" ht="16" x14ac:dyDescent="0.2">
      <c r="B723" s="50"/>
      <c r="C723" s="51"/>
      <c r="D723" s="52"/>
      <c r="E723" s="52"/>
      <c r="F723" s="47" t="str">
        <f ca="1">IF(_SF_CORE!$A$2="BLOCK",NA(),IF(OR(D723="",E723=""),"",E723-D723))</f>
        <v/>
      </c>
    </row>
    <row r="724" spans="2:6" ht="16" x14ac:dyDescent="0.2">
      <c r="B724" s="50"/>
      <c r="C724" s="51"/>
      <c r="D724" s="52"/>
      <c r="E724" s="52"/>
      <c r="F724" s="47" t="str">
        <f ca="1">IF(_SF_CORE!$A$2="BLOCK",NA(),IF(OR(D724="",E724=""),"",E724-D724))</f>
        <v/>
      </c>
    </row>
    <row r="725" spans="2:6" ht="16" x14ac:dyDescent="0.2">
      <c r="B725" s="50"/>
      <c r="C725" s="51"/>
      <c r="D725" s="52"/>
      <c r="E725" s="52"/>
      <c r="F725" s="47" t="str">
        <f ca="1">IF(_SF_CORE!$A$2="BLOCK",NA(),IF(OR(D725="",E725=""),"",E725-D725))</f>
        <v/>
      </c>
    </row>
    <row r="726" spans="2:6" ht="16" x14ac:dyDescent="0.2">
      <c r="B726" s="50"/>
      <c r="C726" s="51"/>
      <c r="D726" s="52"/>
      <c r="E726" s="52"/>
      <c r="F726" s="47" t="str">
        <f ca="1">IF(_SF_CORE!$A$2="BLOCK",NA(),IF(OR(D726="",E726=""),"",E726-D726))</f>
        <v/>
      </c>
    </row>
    <row r="727" spans="2:6" ht="16" x14ac:dyDescent="0.2">
      <c r="B727" s="50"/>
      <c r="C727" s="51"/>
      <c r="D727" s="52"/>
      <c r="E727" s="52"/>
      <c r="F727" s="47" t="str">
        <f ca="1">IF(_SF_CORE!$A$2="BLOCK",NA(),IF(OR(D727="",E727=""),"",E727-D727))</f>
        <v/>
      </c>
    </row>
    <row r="728" spans="2:6" ht="16" x14ac:dyDescent="0.2">
      <c r="B728" s="50"/>
      <c r="C728" s="51"/>
      <c r="D728" s="52"/>
      <c r="E728" s="52"/>
      <c r="F728" s="47" t="str">
        <f ca="1">IF(_SF_CORE!$A$2="BLOCK",NA(),IF(OR(D728="",E728=""),"",E728-D728))</f>
        <v/>
      </c>
    </row>
    <row r="729" spans="2:6" ht="16" x14ac:dyDescent="0.2">
      <c r="B729" s="50"/>
      <c r="C729" s="51"/>
      <c r="D729" s="52"/>
      <c r="E729" s="52"/>
      <c r="F729" s="47" t="str">
        <f ca="1">IF(_SF_CORE!$A$2="BLOCK",NA(),IF(OR(D729="",E729=""),"",E729-D729))</f>
        <v/>
      </c>
    </row>
    <row r="730" spans="2:6" ht="16" x14ac:dyDescent="0.2">
      <c r="B730" s="50"/>
      <c r="C730" s="51"/>
      <c r="D730" s="52"/>
      <c r="E730" s="52"/>
      <c r="F730" s="47" t="str">
        <f ca="1">IF(_SF_CORE!$A$2="BLOCK",NA(),IF(OR(D730="",E730=""),"",E730-D730))</f>
        <v/>
      </c>
    </row>
    <row r="731" spans="2:6" ht="16" x14ac:dyDescent="0.2">
      <c r="B731" s="50"/>
      <c r="C731" s="51"/>
      <c r="D731" s="52"/>
      <c r="E731" s="52"/>
      <c r="F731" s="47" t="str">
        <f ca="1">IF(_SF_CORE!$A$2="BLOCK",NA(),IF(OR(D731="",E731=""),"",E731-D731))</f>
        <v/>
      </c>
    </row>
    <row r="732" spans="2:6" ht="16" x14ac:dyDescent="0.2">
      <c r="B732" s="50"/>
      <c r="C732" s="51"/>
      <c r="D732" s="52"/>
      <c r="E732" s="52"/>
      <c r="F732" s="47" t="str">
        <f ca="1">IF(_SF_CORE!$A$2="BLOCK",NA(),IF(OR(D732="",E732=""),"",E732-D732))</f>
        <v/>
      </c>
    </row>
    <row r="733" spans="2:6" ht="16" x14ac:dyDescent="0.2">
      <c r="B733" s="50"/>
      <c r="C733" s="51"/>
      <c r="D733" s="52"/>
      <c r="E733" s="52"/>
      <c r="F733" s="47" t="str">
        <f ca="1">IF(_SF_CORE!$A$2="BLOCK",NA(),IF(OR(D733="",E733=""),"",E733-D733))</f>
        <v/>
      </c>
    </row>
    <row r="734" spans="2:6" ht="16" x14ac:dyDescent="0.2">
      <c r="B734" s="50"/>
      <c r="C734" s="51"/>
      <c r="D734" s="52"/>
      <c r="E734" s="52"/>
      <c r="F734" s="47" t="str">
        <f ca="1">IF(_SF_CORE!$A$2="BLOCK",NA(),IF(OR(D734="",E734=""),"",E734-D734))</f>
        <v/>
      </c>
    </row>
    <row r="735" spans="2:6" ht="16" x14ac:dyDescent="0.2">
      <c r="B735" s="50"/>
      <c r="C735" s="51"/>
      <c r="D735" s="52"/>
      <c r="E735" s="52"/>
      <c r="F735" s="47" t="str">
        <f ca="1">IF(_SF_CORE!$A$2="BLOCK",NA(),IF(OR(D735="",E735=""),"",E735-D735))</f>
        <v/>
      </c>
    </row>
    <row r="736" spans="2:6" ht="16" x14ac:dyDescent="0.2">
      <c r="B736" s="50"/>
      <c r="C736" s="51"/>
      <c r="D736" s="52"/>
      <c r="E736" s="52"/>
      <c r="F736" s="47" t="str">
        <f ca="1">IF(_SF_CORE!$A$2="BLOCK",NA(),IF(OR(D736="",E736=""),"",E736-D736))</f>
        <v/>
      </c>
    </row>
    <row r="737" spans="2:6" ht="16" x14ac:dyDescent="0.2">
      <c r="B737" s="50"/>
      <c r="C737" s="51"/>
      <c r="D737" s="52"/>
      <c r="E737" s="52"/>
      <c r="F737" s="47" t="str">
        <f ca="1">IF(_SF_CORE!$A$2="BLOCK",NA(),IF(OR(D737="",E737=""),"",E737-D737))</f>
        <v/>
      </c>
    </row>
    <row r="738" spans="2:6" ht="16" x14ac:dyDescent="0.2">
      <c r="B738" s="50"/>
      <c r="C738" s="51"/>
      <c r="D738" s="52"/>
      <c r="E738" s="52"/>
      <c r="F738" s="47" t="str">
        <f ca="1">IF(_SF_CORE!$A$2="BLOCK",NA(),IF(OR(D738="",E738=""),"",E738-D738))</f>
        <v/>
      </c>
    </row>
    <row r="739" spans="2:6" ht="16" x14ac:dyDescent="0.2">
      <c r="B739" s="50"/>
      <c r="C739" s="51"/>
      <c r="D739" s="52"/>
      <c r="E739" s="52"/>
      <c r="F739" s="47" t="str">
        <f ca="1">IF(_SF_CORE!$A$2="BLOCK",NA(),IF(OR(D739="",E739=""),"",E739-D739))</f>
        <v/>
      </c>
    </row>
    <row r="740" spans="2:6" ht="16" x14ac:dyDescent="0.2">
      <c r="B740" s="50"/>
      <c r="C740" s="51"/>
      <c r="D740" s="52"/>
      <c r="E740" s="52"/>
      <c r="F740" s="47" t="str">
        <f ca="1">IF(_SF_CORE!$A$2="BLOCK",NA(),IF(OR(D740="",E740=""),"",E740-D740))</f>
        <v/>
      </c>
    </row>
    <row r="741" spans="2:6" ht="16" x14ac:dyDescent="0.2">
      <c r="B741" s="50"/>
      <c r="C741" s="51"/>
      <c r="D741" s="52"/>
      <c r="E741" s="52"/>
      <c r="F741" s="47" t="str">
        <f ca="1">IF(_SF_CORE!$A$2="BLOCK",NA(),IF(OR(D741="",E741=""),"",E741-D741))</f>
        <v/>
      </c>
    </row>
    <row r="742" spans="2:6" ht="16" x14ac:dyDescent="0.2">
      <c r="B742" s="50"/>
      <c r="C742" s="51"/>
      <c r="D742" s="52"/>
      <c r="E742" s="52"/>
      <c r="F742" s="47" t="str">
        <f ca="1">IF(_SF_CORE!$A$2="BLOCK",NA(),IF(OR(D742="",E742=""),"",E742-D742))</f>
        <v/>
      </c>
    </row>
    <row r="743" spans="2:6" ht="16" x14ac:dyDescent="0.2">
      <c r="B743" s="50"/>
      <c r="C743" s="51"/>
      <c r="D743" s="52"/>
      <c r="E743" s="52"/>
      <c r="F743" s="47" t="str">
        <f ca="1">IF(_SF_CORE!$A$2="BLOCK",NA(),IF(OR(D743="",E743=""),"",E743-D743))</f>
        <v/>
      </c>
    </row>
    <row r="744" spans="2:6" ht="16" x14ac:dyDescent="0.2">
      <c r="B744" s="50"/>
      <c r="C744" s="51"/>
      <c r="D744" s="52"/>
      <c r="E744" s="52"/>
      <c r="F744" s="47" t="str">
        <f ca="1">IF(_SF_CORE!$A$2="BLOCK",NA(),IF(OR(D744="",E744=""),"",E744-D744))</f>
        <v/>
      </c>
    </row>
    <row r="745" spans="2:6" ht="16" x14ac:dyDescent="0.2">
      <c r="B745" s="50"/>
      <c r="C745" s="51"/>
      <c r="D745" s="52"/>
      <c r="E745" s="52"/>
      <c r="F745" s="47" t="str">
        <f ca="1">IF(_SF_CORE!$A$2="BLOCK",NA(),IF(OR(D745="",E745=""),"",E745-D745))</f>
        <v/>
      </c>
    </row>
    <row r="746" spans="2:6" ht="16" x14ac:dyDescent="0.2">
      <c r="B746" s="50"/>
      <c r="C746" s="51"/>
      <c r="D746" s="52"/>
      <c r="E746" s="52"/>
      <c r="F746" s="47" t="str">
        <f ca="1">IF(_SF_CORE!$A$2="BLOCK",NA(),IF(OR(D746="",E746=""),"",E746-D746))</f>
        <v/>
      </c>
    </row>
    <row r="747" spans="2:6" ht="16" x14ac:dyDescent="0.2">
      <c r="B747" s="50"/>
      <c r="C747" s="51"/>
      <c r="D747" s="52"/>
      <c r="E747" s="52"/>
      <c r="F747" s="47" t="str">
        <f ca="1">IF(_SF_CORE!$A$2="BLOCK",NA(),IF(OR(D747="",E747=""),"",E747-D747))</f>
        <v/>
      </c>
    </row>
    <row r="748" spans="2:6" ht="16" x14ac:dyDescent="0.2">
      <c r="B748" s="50"/>
      <c r="C748" s="51"/>
      <c r="D748" s="52"/>
      <c r="E748" s="52"/>
      <c r="F748" s="47" t="str">
        <f ca="1">IF(_SF_CORE!$A$2="BLOCK",NA(),IF(OR(D748="",E748=""),"",E748-D748))</f>
        <v/>
      </c>
    </row>
    <row r="749" spans="2:6" ht="16" x14ac:dyDescent="0.2">
      <c r="B749" s="50"/>
      <c r="C749" s="51"/>
      <c r="D749" s="52"/>
      <c r="E749" s="52"/>
      <c r="F749" s="47" t="str">
        <f ca="1">IF(_SF_CORE!$A$2="BLOCK",NA(),IF(OR(D749="",E749=""),"",E749-D749))</f>
        <v/>
      </c>
    </row>
    <row r="750" spans="2:6" ht="16" x14ac:dyDescent="0.2">
      <c r="B750" s="50"/>
      <c r="C750" s="51"/>
      <c r="D750" s="52"/>
      <c r="E750" s="52"/>
      <c r="F750" s="47" t="str">
        <f ca="1">IF(_SF_CORE!$A$2="BLOCK",NA(),IF(OR(D750="",E750=""),"",E750-D750))</f>
        <v/>
      </c>
    </row>
    <row r="751" spans="2:6" ht="16" x14ac:dyDescent="0.2">
      <c r="B751" s="50"/>
      <c r="C751" s="51"/>
      <c r="D751" s="52"/>
      <c r="E751" s="52"/>
      <c r="F751" s="47" t="str">
        <f ca="1">IF(_SF_CORE!$A$2="BLOCK",NA(),IF(OR(D751="",E751=""),"",E751-D751))</f>
        <v/>
      </c>
    </row>
    <row r="752" spans="2:6" ht="16" x14ac:dyDescent="0.2">
      <c r="B752" s="50"/>
      <c r="C752" s="51"/>
      <c r="D752" s="52"/>
      <c r="E752" s="52"/>
      <c r="F752" s="47" t="str">
        <f ca="1">IF(_SF_CORE!$A$2="BLOCK",NA(),IF(OR(D752="",E752=""),"",E752-D752))</f>
        <v/>
      </c>
    </row>
    <row r="753" spans="2:6" ht="16" x14ac:dyDescent="0.2">
      <c r="B753" s="50"/>
      <c r="C753" s="51"/>
      <c r="D753" s="52"/>
      <c r="E753" s="52"/>
      <c r="F753" s="47" t="str">
        <f ca="1">IF(_SF_CORE!$A$2="BLOCK",NA(),IF(OR(D753="",E753=""),"",E753-D753))</f>
        <v/>
      </c>
    </row>
    <row r="754" spans="2:6" ht="16" x14ac:dyDescent="0.2">
      <c r="B754" s="50"/>
      <c r="C754" s="51"/>
      <c r="D754" s="52"/>
      <c r="E754" s="52"/>
      <c r="F754" s="47" t="str">
        <f ca="1">IF(_SF_CORE!$A$2="BLOCK",NA(),IF(OR(D754="",E754=""),"",E754-D754))</f>
        <v/>
      </c>
    </row>
    <row r="755" spans="2:6" ht="16" x14ac:dyDescent="0.2">
      <c r="B755" s="50"/>
      <c r="C755" s="51"/>
      <c r="D755" s="52"/>
      <c r="E755" s="52"/>
      <c r="F755" s="47" t="str">
        <f ca="1">IF(_SF_CORE!$A$2="BLOCK",NA(),IF(OR(D755="",E755=""),"",E755-D755))</f>
        <v/>
      </c>
    </row>
    <row r="756" spans="2:6" ht="16" x14ac:dyDescent="0.2">
      <c r="B756" s="50"/>
      <c r="C756" s="51"/>
      <c r="D756" s="52"/>
      <c r="E756" s="52"/>
      <c r="F756" s="47" t="str">
        <f ca="1">IF(_SF_CORE!$A$2="BLOCK",NA(),IF(OR(D756="",E756=""),"",E756-D756))</f>
        <v/>
      </c>
    </row>
    <row r="757" spans="2:6" ht="16" x14ac:dyDescent="0.2">
      <c r="B757" s="50"/>
      <c r="C757" s="51"/>
      <c r="D757" s="52"/>
      <c r="E757" s="52"/>
      <c r="F757" s="47" t="str">
        <f ca="1">IF(_SF_CORE!$A$2="BLOCK",NA(),IF(OR(D757="",E757=""),"",E757-D757))</f>
        <v/>
      </c>
    </row>
    <row r="758" spans="2:6" ht="16" x14ac:dyDescent="0.2">
      <c r="B758" s="50"/>
      <c r="C758" s="51"/>
      <c r="D758" s="52"/>
      <c r="E758" s="52"/>
      <c r="F758" s="47" t="str">
        <f ca="1">IF(_SF_CORE!$A$2="BLOCK",NA(),IF(OR(D758="",E758=""),"",E758-D758))</f>
        <v/>
      </c>
    </row>
    <row r="759" spans="2:6" ht="16" x14ac:dyDescent="0.2">
      <c r="B759" s="50"/>
      <c r="C759" s="51"/>
      <c r="D759" s="52"/>
      <c r="E759" s="52"/>
      <c r="F759" s="47" t="str">
        <f ca="1">IF(_SF_CORE!$A$2="BLOCK",NA(),IF(OR(D759="",E759=""),"",E759-D759))</f>
        <v/>
      </c>
    </row>
    <row r="760" spans="2:6" ht="16" x14ac:dyDescent="0.2">
      <c r="B760" s="50"/>
      <c r="C760" s="51"/>
      <c r="D760" s="52"/>
      <c r="E760" s="52"/>
      <c r="F760" s="47" t="str">
        <f ca="1">IF(_SF_CORE!$A$2="BLOCK",NA(),IF(OR(D760="",E760=""),"",E760-D760))</f>
        <v/>
      </c>
    </row>
    <row r="761" spans="2:6" ht="16" x14ac:dyDescent="0.2">
      <c r="B761" s="50"/>
      <c r="C761" s="51"/>
      <c r="D761" s="52"/>
      <c r="E761" s="52"/>
      <c r="F761" s="47" t="str">
        <f ca="1">IF(_SF_CORE!$A$2="BLOCK",NA(),IF(OR(D761="",E761=""),"",E761-D761))</f>
        <v/>
      </c>
    </row>
    <row r="762" spans="2:6" ht="16" x14ac:dyDescent="0.2">
      <c r="B762" s="50"/>
      <c r="C762" s="51"/>
      <c r="D762" s="52"/>
      <c r="E762" s="52"/>
      <c r="F762" s="47" t="str">
        <f ca="1">IF(_SF_CORE!$A$2="BLOCK",NA(),IF(OR(D762="",E762=""),"",E762-D762))</f>
        <v/>
      </c>
    </row>
    <row r="763" spans="2:6" ht="16" x14ac:dyDescent="0.2">
      <c r="B763" s="50"/>
      <c r="C763" s="51"/>
      <c r="D763" s="52"/>
      <c r="E763" s="52"/>
      <c r="F763" s="47" t="str">
        <f ca="1">IF(_SF_CORE!$A$2="BLOCK",NA(),IF(OR(D763="",E763=""),"",E763-D763))</f>
        <v/>
      </c>
    </row>
    <row r="764" spans="2:6" ht="16" x14ac:dyDescent="0.2">
      <c r="B764" s="50"/>
      <c r="C764" s="51"/>
      <c r="D764" s="52"/>
      <c r="E764" s="52"/>
      <c r="F764" s="47" t="str">
        <f ca="1">IF(_SF_CORE!$A$2="BLOCK",NA(),IF(OR(D764="",E764=""),"",E764-D764))</f>
        <v/>
      </c>
    </row>
    <row r="765" spans="2:6" ht="16" x14ac:dyDescent="0.2">
      <c r="B765" s="50"/>
      <c r="C765" s="51"/>
      <c r="D765" s="52"/>
      <c r="E765" s="52"/>
      <c r="F765" s="47" t="str">
        <f ca="1">IF(_SF_CORE!$A$2="BLOCK",NA(),IF(OR(D765="",E765=""),"",E765-D765))</f>
        <v/>
      </c>
    </row>
    <row r="766" spans="2:6" ht="16" x14ac:dyDescent="0.2">
      <c r="B766" s="50"/>
      <c r="C766" s="51"/>
      <c r="D766" s="52"/>
      <c r="E766" s="52"/>
      <c r="F766" s="47" t="str">
        <f ca="1">IF(_SF_CORE!$A$2="BLOCK",NA(),IF(OR(D766="",E766=""),"",E766-D766))</f>
        <v/>
      </c>
    </row>
    <row r="767" spans="2:6" ht="16" x14ac:dyDescent="0.2">
      <c r="B767" s="50"/>
      <c r="C767" s="51"/>
      <c r="D767" s="52"/>
      <c r="E767" s="52"/>
      <c r="F767" s="47" t="str">
        <f ca="1">IF(_SF_CORE!$A$2="BLOCK",NA(),IF(OR(D767="",E767=""),"",E767-D767))</f>
        <v/>
      </c>
    </row>
    <row r="768" spans="2:6" ht="16" x14ac:dyDescent="0.2">
      <c r="B768" s="50"/>
      <c r="C768" s="51"/>
      <c r="D768" s="52"/>
      <c r="E768" s="52"/>
      <c r="F768" s="47" t="str">
        <f ca="1">IF(_SF_CORE!$A$2="BLOCK",NA(),IF(OR(D768="",E768=""),"",E768-D768))</f>
        <v/>
      </c>
    </row>
    <row r="769" spans="2:6" ht="16" x14ac:dyDescent="0.2">
      <c r="B769" s="50"/>
      <c r="C769" s="51"/>
      <c r="D769" s="52"/>
      <c r="E769" s="52"/>
      <c r="F769" s="47" t="str">
        <f ca="1">IF(_SF_CORE!$A$2="BLOCK",NA(),IF(OR(D769="",E769=""),"",E769-D769))</f>
        <v/>
      </c>
    </row>
    <row r="770" spans="2:6" ht="16" x14ac:dyDescent="0.2">
      <c r="B770" s="50"/>
      <c r="C770" s="51"/>
      <c r="D770" s="52"/>
      <c r="E770" s="52"/>
      <c r="F770" s="47" t="str">
        <f ca="1">IF(_SF_CORE!$A$2="BLOCK",NA(),IF(OR(D770="",E770=""),"",E770-D770))</f>
        <v/>
      </c>
    </row>
    <row r="771" spans="2:6" ht="16" x14ac:dyDescent="0.2">
      <c r="B771" s="50"/>
      <c r="C771" s="51"/>
      <c r="D771" s="52"/>
      <c r="E771" s="52"/>
      <c r="F771" s="47" t="str">
        <f ca="1">IF(_SF_CORE!$A$2="BLOCK",NA(),IF(OR(D771="",E771=""),"",E771-D771))</f>
        <v/>
      </c>
    </row>
    <row r="772" spans="2:6" ht="16" x14ac:dyDescent="0.2">
      <c r="B772" s="50"/>
      <c r="C772" s="51"/>
      <c r="D772" s="52"/>
      <c r="E772" s="52"/>
      <c r="F772" s="47" t="str">
        <f ca="1">IF(_SF_CORE!$A$2="BLOCK",NA(),IF(OR(D772="",E772=""),"",E772-D772))</f>
        <v/>
      </c>
    </row>
    <row r="773" spans="2:6" ht="16" x14ac:dyDescent="0.2">
      <c r="B773" s="50"/>
      <c r="C773" s="51"/>
      <c r="D773" s="52"/>
      <c r="E773" s="52"/>
      <c r="F773" s="47" t="str">
        <f ca="1">IF(_SF_CORE!$A$2="BLOCK",NA(),IF(OR(D773="",E773=""),"",E773-D773))</f>
        <v/>
      </c>
    </row>
    <row r="774" spans="2:6" ht="16" x14ac:dyDescent="0.2">
      <c r="B774" s="50"/>
      <c r="C774" s="51"/>
      <c r="D774" s="52"/>
      <c r="E774" s="52"/>
      <c r="F774" s="47" t="str">
        <f ca="1">IF(_SF_CORE!$A$2="BLOCK",NA(),IF(OR(D774="",E774=""),"",E774-D774))</f>
        <v/>
      </c>
    </row>
    <row r="775" spans="2:6" ht="16" x14ac:dyDescent="0.2">
      <c r="B775" s="50"/>
      <c r="C775" s="51"/>
      <c r="D775" s="52"/>
      <c r="E775" s="52"/>
      <c r="F775" s="47" t="str">
        <f ca="1">IF(_SF_CORE!$A$2="BLOCK",NA(),IF(OR(D775="",E775=""),"",E775-D775))</f>
        <v/>
      </c>
    </row>
    <row r="776" spans="2:6" ht="16" x14ac:dyDescent="0.2">
      <c r="B776" s="50"/>
      <c r="C776" s="51"/>
      <c r="D776" s="52"/>
      <c r="E776" s="52"/>
      <c r="F776" s="47" t="str">
        <f ca="1">IF(_SF_CORE!$A$2="BLOCK",NA(),IF(OR(D776="",E776=""),"",E776-D776))</f>
        <v/>
      </c>
    </row>
    <row r="777" spans="2:6" ht="16" x14ac:dyDescent="0.2">
      <c r="B777" s="50"/>
      <c r="C777" s="51"/>
      <c r="D777" s="52"/>
      <c r="E777" s="52"/>
      <c r="F777" s="47" t="str">
        <f ca="1">IF(_SF_CORE!$A$2="BLOCK",NA(),IF(OR(D777="",E777=""),"",E777-D777))</f>
        <v/>
      </c>
    </row>
    <row r="778" spans="2:6" ht="16" x14ac:dyDescent="0.2">
      <c r="B778" s="50"/>
      <c r="C778" s="51"/>
      <c r="D778" s="52"/>
      <c r="E778" s="52"/>
      <c r="F778" s="47" t="str">
        <f ca="1">IF(_SF_CORE!$A$2="BLOCK",NA(),IF(OR(D778="",E778=""),"",E778-D778))</f>
        <v/>
      </c>
    </row>
    <row r="779" spans="2:6" ht="16" x14ac:dyDescent="0.2">
      <c r="B779" s="50"/>
      <c r="C779" s="51"/>
      <c r="D779" s="52"/>
      <c r="E779" s="52"/>
      <c r="F779" s="47" t="str">
        <f ca="1">IF(_SF_CORE!$A$2="BLOCK",NA(),IF(OR(D779="",E779=""),"",E779-D779))</f>
        <v/>
      </c>
    </row>
    <row r="780" spans="2:6" ht="16" x14ac:dyDescent="0.2">
      <c r="B780" s="50"/>
      <c r="C780" s="51"/>
      <c r="D780" s="52"/>
      <c r="E780" s="52"/>
      <c r="F780" s="47" t="str">
        <f ca="1">IF(_SF_CORE!$A$2="BLOCK",NA(),IF(OR(D780="",E780=""),"",E780-D780))</f>
        <v/>
      </c>
    </row>
    <row r="781" spans="2:6" ht="16" x14ac:dyDescent="0.2">
      <c r="B781" s="50"/>
      <c r="C781" s="51"/>
      <c r="D781" s="52"/>
      <c r="E781" s="52"/>
      <c r="F781" s="47" t="str">
        <f ca="1">IF(_SF_CORE!$A$2="BLOCK",NA(),IF(OR(D781="",E781=""),"",E781-D781))</f>
        <v/>
      </c>
    </row>
    <row r="782" spans="2:6" ht="16" x14ac:dyDescent="0.2">
      <c r="B782" s="50"/>
      <c r="C782" s="51"/>
      <c r="D782" s="52"/>
      <c r="E782" s="52"/>
      <c r="F782" s="47" t="str">
        <f ca="1">IF(_SF_CORE!$A$2="BLOCK",NA(),IF(OR(D782="",E782=""),"",E782-D782))</f>
        <v/>
      </c>
    </row>
    <row r="783" spans="2:6" ht="16" x14ac:dyDescent="0.2">
      <c r="B783" s="50"/>
      <c r="C783" s="51"/>
      <c r="D783" s="52"/>
      <c r="E783" s="52"/>
      <c r="F783" s="47" t="str">
        <f ca="1">IF(_SF_CORE!$A$2="BLOCK",NA(),IF(OR(D783="",E783=""),"",E783-D783))</f>
        <v/>
      </c>
    </row>
    <row r="784" spans="2:6" ht="16" x14ac:dyDescent="0.2">
      <c r="B784" s="50"/>
      <c r="C784" s="51"/>
      <c r="D784" s="52"/>
      <c r="E784" s="52"/>
      <c r="F784" s="47" t="str">
        <f ca="1">IF(_SF_CORE!$A$2="BLOCK",NA(),IF(OR(D784="",E784=""),"",E784-D784))</f>
        <v/>
      </c>
    </row>
    <row r="785" spans="2:6" ht="16" x14ac:dyDescent="0.2">
      <c r="B785" s="50"/>
      <c r="C785" s="51"/>
      <c r="D785" s="52"/>
      <c r="E785" s="52"/>
      <c r="F785" s="47" t="str">
        <f ca="1">IF(_SF_CORE!$A$2="BLOCK",NA(),IF(OR(D785="",E785=""),"",E785-D785))</f>
        <v/>
      </c>
    </row>
    <row r="786" spans="2:6" ht="16" x14ac:dyDescent="0.2">
      <c r="B786" s="50"/>
      <c r="C786" s="51"/>
      <c r="D786" s="52"/>
      <c r="E786" s="52"/>
      <c r="F786" s="47" t="str">
        <f ca="1">IF(_SF_CORE!$A$2="BLOCK",NA(),IF(OR(D786="",E786=""),"",E786-D786))</f>
        <v/>
      </c>
    </row>
    <row r="787" spans="2:6" ht="16" x14ac:dyDescent="0.2">
      <c r="B787" s="50"/>
      <c r="C787" s="51"/>
      <c r="D787" s="52"/>
      <c r="E787" s="52"/>
      <c r="F787" s="47" t="str">
        <f ca="1">IF(_SF_CORE!$A$2="BLOCK",NA(),IF(OR(D787="",E787=""),"",E787-D787))</f>
        <v/>
      </c>
    </row>
    <row r="788" spans="2:6" ht="16" x14ac:dyDescent="0.2">
      <c r="B788" s="50"/>
      <c r="C788" s="51"/>
      <c r="D788" s="52"/>
      <c r="E788" s="52"/>
      <c r="F788" s="47" t="str">
        <f ca="1">IF(_SF_CORE!$A$2="BLOCK",NA(),IF(OR(D788="",E788=""),"",E788-D788))</f>
        <v/>
      </c>
    </row>
    <row r="789" spans="2:6" ht="16" x14ac:dyDescent="0.2">
      <c r="B789" s="50"/>
      <c r="C789" s="51"/>
      <c r="D789" s="52"/>
      <c r="E789" s="52"/>
      <c r="F789" s="47" t="str">
        <f ca="1">IF(_SF_CORE!$A$2="BLOCK",NA(),IF(OR(D789="",E789=""),"",E789-D789))</f>
        <v/>
      </c>
    </row>
    <row r="790" spans="2:6" ht="16" x14ac:dyDescent="0.2">
      <c r="B790" s="50"/>
      <c r="C790" s="51"/>
      <c r="D790" s="52"/>
      <c r="E790" s="52"/>
      <c r="F790" s="47" t="str">
        <f ca="1">IF(_SF_CORE!$A$2="BLOCK",NA(),IF(OR(D790="",E790=""),"",E790-D790))</f>
        <v/>
      </c>
    </row>
    <row r="791" spans="2:6" ht="16" x14ac:dyDescent="0.2">
      <c r="B791" s="50"/>
      <c r="C791" s="51"/>
      <c r="D791" s="52"/>
      <c r="E791" s="52"/>
      <c r="F791" s="47" t="str">
        <f ca="1">IF(_SF_CORE!$A$2="BLOCK",NA(),IF(OR(D791="",E791=""),"",E791-D791))</f>
        <v/>
      </c>
    </row>
    <row r="792" spans="2:6" ht="16" x14ac:dyDescent="0.2">
      <c r="B792" s="50"/>
      <c r="C792" s="51"/>
      <c r="D792" s="52"/>
      <c r="E792" s="52"/>
      <c r="F792" s="47" t="str">
        <f ca="1">IF(_SF_CORE!$A$2="BLOCK",NA(),IF(OR(D792="",E792=""),"",E792-D792))</f>
        <v/>
      </c>
    </row>
    <row r="793" spans="2:6" ht="16" x14ac:dyDescent="0.2">
      <c r="B793" s="50"/>
      <c r="C793" s="51"/>
      <c r="D793" s="52"/>
      <c r="E793" s="52"/>
      <c r="F793" s="47" t="str">
        <f ca="1">IF(_SF_CORE!$A$2="BLOCK",NA(),IF(OR(D793="",E793=""),"",E793-D793))</f>
        <v/>
      </c>
    </row>
    <row r="794" spans="2:6" ht="16" x14ac:dyDescent="0.2">
      <c r="B794" s="50"/>
      <c r="C794" s="51"/>
      <c r="D794" s="52"/>
      <c r="E794" s="52"/>
      <c r="F794" s="47" t="str">
        <f ca="1">IF(_SF_CORE!$A$2="BLOCK",NA(),IF(OR(D794="",E794=""),"",E794-D794))</f>
        <v/>
      </c>
    </row>
    <row r="795" spans="2:6" ht="16" x14ac:dyDescent="0.2">
      <c r="B795" s="50"/>
      <c r="C795" s="51"/>
      <c r="D795" s="52"/>
      <c r="E795" s="52"/>
      <c r="F795" s="47" t="str">
        <f ca="1">IF(_SF_CORE!$A$2="BLOCK",NA(),IF(OR(D795="",E795=""),"",E795-D795))</f>
        <v/>
      </c>
    </row>
    <row r="796" spans="2:6" ht="16" x14ac:dyDescent="0.2">
      <c r="B796" s="50"/>
      <c r="C796" s="51"/>
      <c r="D796" s="52"/>
      <c r="E796" s="52"/>
      <c r="F796" s="47" t="str">
        <f ca="1">IF(_SF_CORE!$A$2="BLOCK",NA(),IF(OR(D796="",E796=""),"",E796-D796))</f>
        <v/>
      </c>
    </row>
    <row r="797" spans="2:6" ht="16" x14ac:dyDescent="0.2">
      <c r="B797" s="50"/>
      <c r="C797" s="51"/>
      <c r="D797" s="52"/>
      <c r="E797" s="52"/>
      <c r="F797" s="47" t="str">
        <f ca="1">IF(_SF_CORE!$A$2="BLOCK",NA(),IF(OR(D797="",E797=""),"",E797-D797))</f>
        <v/>
      </c>
    </row>
    <row r="798" spans="2:6" ht="16" x14ac:dyDescent="0.2">
      <c r="B798" s="50"/>
      <c r="C798" s="51"/>
      <c r="D798" s="52"/>
      <c r="E798" s="52"/>
      <c r="F798" s="47" t="str">
        <f ca="1">IF(_SF_CORE!$A$2="BLOCK",NA(),IF(OR(D798="",E798=""),"",E798-D798))</f>
        <v/>
      </c>
    </row>
    <row r="799" spans="2:6" ht="16" x14ac:dyDescent="0.2">
      <c r="B799" s="50"/>
      <c r="C799" s="51"/>
      <c r="D799" s="52"/>
      <c r="E799" s="52"/>
      <c r="F799" s="47" t="str">
        <f ca="1">IF(_SF_CORE!$A$2="BLOCK",NA(),IF(OR(D799="",E799=""),"",E799-D799))</f>
        <v/>
      </c>
    </row>
    <row r="800" spans="2:6" ht="16" x14ac:dyDescent="0.2">
      <c r="B800" s="50"/>
      <c r="C800" s="51"/>
      <c r="D800" s="52"/>
      <c r="E800" s="52"/>
      <c r="F800" s="47" t="str">
        <f ca="1">IF(_SF_CORE!$A$2="BLOCK",NA(),IF(OR(D800="",E800=""),"",E800-D800))</f>
        <v/>
      </c>
    </row>
    <row r="801" spans="2:6" ht="16" x14ac:dyDescent="0.2">
      <c r="B801" s="50"/>
      <c r="C801" s="51"/>
      <c r="D801" s="52"/>
      <c r="E801" s="52"/>
      <c r="F801" s="47" t="str">
        <f ca="1">IF(_SF_CORE!$A$2="BLOCK",NA(),IF(OR(D801="",E801=""),"",E801-D801))</f>
        <v/>
      </c>
    </row>
    <row r="802" spans="2:6" ht="16" x14ac:dyDescent="0.2">
      <c r="B802" s="50"/>
      <c r="C802" s="51"/>
      <c r="D802" s="52"/>
      <c r="E802" s="52"/>
      <c r="F802" s="47" t="str">
        <f ca="1">IF(_SF_CORE!$A$2="BLOCK",NA(),IF(OR(D802="",E802=""),"",E802-D802))</f>
        <v/>
      </c>
    </row>
    <row r="803" spans="2:6" ht="16" x14ac:dyDescent="0.2">
      <c r="B803" s="50"/>
      <c r="C803" s="51"/>
      <c r="D803" s="52"/>
      <c r="E803" s="52"/>
      <c r="F803" s="47" t="str">
        <f ca="1">IF(_SF_CORE!$A$2="BLOCK",NA(),IF(OR(D803="",E803=""),"",E803-D803))</f>
        <v/>
      </c>
    </row>
    <row r="804" spans="2:6" ht="16" x14ac:dyDescent="0.2">
      <c r="B804" s="50"/>
      <c r="C804" s="51"/>
      <c r="D804" s="52"/>
      <c r="E804" s="52"/>
      <c r="F804" s="47" t="str">
        <f ca="1">IF(_SF_CORE!$A$2="BLOCK",NA(),IF(OR(D804="",E804=""),"",E804-D804))</f>
        <v/>
      </c>
    </row>
    <row r="805" spans="2:6" ht="16" x14ac:dyDescent="0.2">
      <c r="B805" s="50"/>
      <c r="C805" s="51"/>
      <c r="D805" s="52"/>
      <c r="E805" s="52"/>
      <c r="F805" s="47" t="str">
        <f ca="1">IF(_SF_CORE!$A$2="BLOCK",NA(),IF(OR(D805="",E805=""),"",E805-D805))</f>
        <v/>
      </c>
    </row>
    <row r="806" spans="2:6" ht="16" x14ac:dyDescent="0.2">
      <c r="B806" s="50"/>
      <c r="C806" s="51"/>
      <c r="D806" s="52"/>
      <c r="E806" s="52"/>
      <c r="F806" s="47" t="str">
        <f ca="1">IF(_SF_CORE!$A$2="BLOCK",NA(),IF(OR(D806="",E806=""),"",E806-D806))</f>
        <v/>
      </c>
    </row>
    <row r="807" spans="2:6" ht="16" x14ac:dyDescent="0.2">
      <c r="B807" s="50"/>
      <c r="C807" s="51"/>
      <c r="D807" s="52"/>
      <c r="E807" s="52"/>
      <c r="F807" s="47" t="str">
        <f ca="1">IF(_SF_CORE!$A$2="BLOCK",NA(),IF(OR(D807="",E807=""),"",E807-D807))</f>
        <v/>
      </c>
    </row>
    <row r="808" spans="2:6" ht="16" x14ac:dyDescent="0.2">
      <c r="B808" s="50"/>
      <c r="C808" s="51"/>
      <c r="D808" s="52"/>
      <c r="E808" s="52"/>
      <c r="F808" s="47" t="str">
        <f ca="1">IF(_SF_CORE!$A$2="BLOCK",NA(),IF(OR(D808="",E808=""),"",E808-D808))</f>
        <v/>
      </c>
    </row>
    <row r="809" spans="2:6" ht="16" x14ac:dyDescent="0.2">
      <c r="B809" s="50"/>
      <c r="C809" s="51"/>
      <c r="D809" s="52"/>
      <c r="E809" s="52"/>
      <c r="F809" s="47" t="str">
        <f ca="1">IF(_SF_CORE!$A$2="BLOCK",NA(),IF(OR(D809="",E809=""),"",E809-D809))</f>
        <v/>
      </c>
    </row>
    <row r="810" spans="2:6" ht="16" x14ac:dyDescent="0.2">
      <c r="B810" s="50"/>
      <c r="C810" s="51"/>
      <c r="D810" s="52"/>
      <c r="E810" s="52"/>
      <c r="F810" s="47" t="str">
        <f ca="1">IF(_SF_CORE!$A$2="BLOCK",NA(),IF(OR(D810="",E810=""),"",E810-D810))</f>
        <v/>
      </c>
    </row>
    <row r="811" spans="2:6" ht="16" x14ac:dyDescent="0.2">
      <c r="B811" s="50"/>
      <c r="C811" s="51"/>
      <c r="D811" s="52"/>
      <c r="E811" s="52"/>
      <c r="F811" s="47" t="str">
        <f ca="1">IF(_SF_CORE!$A$2="BLOCK",NA(),IF(OR(D811="",E811=""),"",E811-D811))</f>
        <v/>
      </c>
    </row>
    <row r="812" spans="2:6" ht="16" x14ac:dyDescent="0.2">
      <c r="B812" s="50"/>
      <c r="C812" s="51"/>
      <c r="D812" s="52"/>
      <c r="E812" s="52"/>
      <c r="F812" s="47" t="str">
        <f ca="1">IF(_SF_CORE!$A$2="BLOCK",NA(),IF(OR(D812="",E812=""),"",E812-D812))</f>
        <v/>
      </c>
    </row>
    <row r="813" spans="2:6" ht="16" x14ac:dyDescent="0.2">
      <c r="B813" s="50"/>
      <c r="C813" s="51"/>
      <c r="D813" s="52"/>
      <c r="E813" s="52"/>
      <c r="F813" s="47" t="str">
        <f ca="1">IF(_SF_CORE!$A$2="BLOCK",NA(),IF(OR(D813="",E813=""),"",E813-D813))</f>
        <v/>
      </c>
    </row>
    <row r="814" spans="2:6" ht="16" x14ac:dyDescent="0.2">
      <c r="B814" s="50"/>
      <c r="C814" s="51"/>
      <c r="D814" s="52"/>
      <c r="E814" s="52"/>
      <c r="F814" s="47" t="str">
        <f ca="1">IF(_SF_CORE!$A$2="BLOCK",NA(),IF(OR(D814="",E814=""),"",E814-D814))</f>
        <v/>
      </c>
    </row>
    <row r="815" spans="2:6" ht="16" x14ac:dyDescent="0.2">
      <c r="B815" s="50"/>
      <c r="C815" s="51"/>
      <c r="D815" s="52"/>
      <c r="E815" s="52"/>
      <c r="F815" s="47" t="str">
        <f ca="1">IF(_SF_CORE!$A$2="BLOCK",NA(),IF(OR(D815="",E815=""),"",E815-D815))</f>
        <v/>
      </c>
    </row>
    <row r="816" spans="2:6" ht="16" x14ac:dyDescent="0.2">
      <c r="B816" s="50"/>
      <c r="C816" s="51"/>
      <c r="D816" s="52"/>
      <c r="E816" s="52"/>
      <c r="F816" s="47" t="str">
        <f ca="1">IF(_SF_CORE!$A$2="BLOCK",NA(),IF(OR(D816="",E816=""),"",E816-D816))</f>
        <v/>
      </c>
    </row>
    <row r="817" spans="2:6" ht="16" x14ac:dyDescent="0.2">
      <c r="B817" s="50"/>
      <c r="C817" s="51"/>
      <c r="D817" s="52"/>
      <c r="E817" s="52"/>
      <c r="F817" s="47" t="str">
        <f ca="1">IF(_SF_CORE!$A$2="BLOCK",NA(),IF(OR(D817="",E817=""),"",E817-D817))</f>
        <v/>
      </c>
    </row>
    <row r="818" spans="2:6" ht="16" x14ac:dyDescent="0.2">
      <c r="B818" s="50"/>
      <c r="C818" s="51"/>
      <c r="D818" s="52"/>
      <c r="E818" s="52"/>
      <c r="F818" s="47" t="str">
        <f ca="1">IF(_SF_CORE!$A$2="BLOCK",NA(),IF(OR(D818="",E818=""),"",E818-D818))</f>
        <v/>
      </c>
    </row>
    <row r="819" spans="2:6" ht="16" x14ac:dyDescent="0.2">
      <c r="B819" s="50"/>
      <c r="C819" s="51"/>
      <c r="D819" s="52"/>
      <c r="E819" s="52"/>
      <c r="F819" s="47" t="str">
        <f ca="1">IF(_SF_CORE!$A$2="BLOCK",NA(),IF(OR(D819="",E819=""),"",E819-D819))</f>
        <v/>
      </c>
    </row>
    <row r="820" spans="2:6" ht="16" x14ac:dyDescent="0.2">
      <c r="B820" s="50"/>
      <c r="C820" s="51"/>
      <c r="D820" s="52"/>
      <c r="E820" s="52"/>
      <c r="F820" s="47" t="str">
        <f ca="1">IF(_SF_CORE!$A$2="BLOCK",NA(),IF(OR(D820="",E820=""),"",E820-D820))</f>
        <v/>
      </c>
    </row>
    <row r="821" spans="2:6" ht="16" x14ac:dyDescent="0.2">
      <c r="B821" s="50"/>
      <c r="C821" s="51"/>
      <c r="D821" s="52"/>
      <c r="E821" s="52"/>
      <c r="F821" s="47" t="str">
        <f ca="1">IF(_SF_CORE!$A$2="BLOCK",NA(),IF(OR(D821="",E821=""),"",E821-D821))</f>
        <v/>
      </c>
    </row>
    <row r="822" spans="2:6" ht="16" x14ac:dyDescent="0.2">
      <c r="B822" s="50"/>
      <c r="C822" s="51"/>
      <c r="D822" s="52"/>
      <c r="E822" s="52"/>
      <c r="F822" s="47" t="str">
        <f ca="1">IF(_SF_CORE!$A$2="BLOCK",NA(),IF(OR(D822="",E822=""),"",E822-D822))</f>
        <v/>
      </c>
    </row>
    <row r="823" spans="2:6" ht="16" x14ac:dyDescent="0.2">
      <c r="B823" s="50"/>
      <c r="C823" s="51"/>
      <c r="D823" s="52"/>
      <c r="E823" s="52"/>
      <c r="F823" s="47" t="str">
        <f ca="1">IF(_SF_CORE!$A$2="BLOCK",NA(),IF(OR(D823="",E823=""),"",E823-D823))</f>
        <v/>
      </c>
    </row>
    <row r="824" spans="2:6" ht="16" x14ac:dyDescent="0.2">
      <c r="B824" s="50"/>
      <c r="C824" s="51"/>
      <c r="D824" s="52"/>
      <c r="E824" s="52"/>
      <c r="F824" s="47" t="str">
        <f ca="1">IF(_SF_CORE!$A$2="BLOCK",NA(),IF(OR(D824="",E824=""),"",E824-D824))</f>
        <v/>
      </c>
    </row>
    <row r="825" spans="2:6" ht="16" x14ac:dyDescent="0.2">
      <c r="B825" s="50"/>
      <c r="C825" s="51"/>
      <c r="D825" s="52"/>
      <c r="E825" s="52"/>
      <c r="F825" s="47" t="str">
        <f ca="1">IF(_SF_CORE!$A$2="BLOCK",NA(),IF(OR(D825="",E825=""),"",E825-D825))</f>
        <v/>
      </c>
    </row>
    <row r="826" spans="2:6" ht="16" x14ac:dyDescent="0.2">
      <c r="B826" s="50"/>
      <c r="C826" s="51"/>
      <c r="D826" s="52"/>
      <c r="E826" s="52"/>
      <c r="F826" s="47" t="str">
        <f ca="1">IF(_SF_CORE!$A$2="BLOCK",NA(),IF(OR(D826="",E826=""),"",E826-D826))</f>
        <v/>
      </c>
    </row>
    <row r="827" spans="2:6" ht="16" x14ac:dyDescent="0.2">
      <c r="B827" s="50"/>
      <c r="C827" s="51"/>
      <c r="D827" s="52"/>
      <c r="E827" s="52"/>
      <c r="F827" s="47" t="str">
        <f ca="1">IF(_SF_CORE!$A$2="BLOCK",NA(),IF(OR(D827="",E827=""),"",E827-D827))</f>
        <v/>
      </c>
    </row>
    <row r="828" spans="2:6" ht="16" x14ac:dyDescent="0.2">
      <c r="B828" s="50"/>
      <c r="C828" s="51"/>
      <c r="D828" s="52"/>
      <c r="E828" s="52"/>
      <c r="F828" s="47" t="str">
        <f ca="1">IF(_SF_CORE!$A$2="BLOCK",NA(),IF(OR(D828="",E828=""),"",E828-D828))</f>
        <v/>
      </c>
    </row>
    <row r="829" spans="2:6" ht="16" x14ac:dyDescent="0.2">
      <c r="B829" s="50"/>
      <c r="C829" s="51"/>
      <c r="D829" s="52"/>
      <c r="E829" s="52"/>
      <c r="F829" s="47" t="str">
        <f ca="1">IF(_SF_CORE!$A$2="BLOCK",NA(),IF(OR(D829="",E829=""),"",E829-D829))</f>
        <v/>
      </c>
    </row>
    <row r="830" spans="2:6" ht="16" x14ac:dyDescent="0.2">
      <c r="B830" s="50"/>
      <c r="C830" s="51"/>
      <c r="D830" s="52"/>
      <c r="E830" s="52"/>
      <c r="F830" s="47" t="str">
        <f ca="1">IF(_SF_CORE!$A$2="BLOCK",NA(),IF(OR(D830="",E830=""),"",E830-D830))</f>
        <v/>
      </c>
    </row>
    <row r="831" spans="2:6" ht="16" x14ac:dyDescent="0.2">
      <c r="B831" s="50"/>
      <c r="C831" s="51"/>
      <c r="D831" s="52"/>
      <c r="E831" s="52"/>
      <c r="F831" s="47" t="str">
        <f ca="1">IF(_SF_CORE!$A$2="BLOCK",NA(),IF(OR(D831="",E831=""),"",E831-D831))</f>
        <v/>
      </c>
    </row>
    <row r="832" spans="2:6" ht="16" x14ac:dyDescent="0.2">
      <c r="B832" s="50"/>
      <c r="C832" s="51"/>
      <c r="D832" s="52"/>
      <c r="E832" s="52"/>
      <c r="F832" s="47" t="str">
        <f ca="1">IF(_SF_CORE!$A$2="BLOCK",NA(),IF(OR(D832="",E832=""),"",E832-D832))</f>
        <v/>
      </c>
    </row>
    <row r="833" spans="2:6" ht="16" x14ac:dyDescent="0.2">
      <c r="B833" s="50"/>
      <c r="C833" s="51"/>
      <c r="D833" s="52"/>
      <c r="E833" s="52"/>
      <c r="F833" s="47" t="str">
        <f ca="1">IF(_SF_CORE!$A$2="BLOCK",NA(),IF(OR(D833="",E833=""),"",E833-D833))</f>
        <v/>
      </c>
    </row>
    <row r="834" spans="2:6" ht="16" x14ac:dyDescent="0.2">
      <c r="B834" s="50"/>
      <c r="C834" s="51"/>
      <c r="D834" s="52"/>
      <c r="E834" s="52"/>
      <c r="F834" s="47" t="str">
        <f ca="1">IF(_SF_CORE!$A$2="BLOCK",NA(),IF(OR(D834="",E834=""),"",E834-D834))</f>
        <v/>
      </c>
    </row>
    <row r="835" spans="2:6" ht="16" x14ac:dyDescent="0.2">
      <c r="B835" s="50"/>
      <c r="C835" s="51"/>
      <c r="D835" s="52"/>
      <c r="E835" s="52"/>
      <c r="F835" s="47" t="str">
        <f ca="1">IF(_SF_CORE!$A$2="BLOCK",NA(),IF(OR(D835="",E835=""),"",E835-D835))</f>
        <v/>
      </c>
    </row>
    <row r="836" spans="2:6" ht="16" x14ac:dyDescent="0.2">
      <c r="B836" s="50"/>
      <c r="C836" s="51"/>
      <c r="D836" s="52"/>
      <c r="E836" s="52"/>
      <c r="F836" s="47" t="str">
        <f ca="1">IF(_SF_CORE!$A$2="BLOCK",NA(),IF(OR(D836="",E836=""),"",E836-D836))</f>
        <v/>
      </c>
    </row>
    <row r="837" spans="2:6" ht="16" x14ac:dyDescent="0.2">
      <c r="B837" s="50"/>
      <c r="C837" s="51"/>
      <c r="D837" s="52"/>
      <c r="E837" s="52"/>
      <c r="F837" s="47" t="str">
        <f ca="1">IF(_SF_CORE!$A$2="BLOCK",NA(),IF(OR(D837="",E837=""),"",E837-D837))</f>
        <v/>
      </c>
    </row>
    <row r="838" spans="2:6" ht="16" x14ac:dyDescent="0.2">
      <c r="B838" s="50"/>
      <c r="C838" s="51"/>
      <c r="D838" s="52"/>
      <c r="E838" s="52"/>
      <c r="F838" s="47" t="str">
        <f ca="1">IF(_SF_CORE!$A$2="BLOCK",NA(),IF(OR(D838="",E838=""),"",E838-D838))</f>
        <v/>
      </c>
    </row>
    <row r="839" spans="2:6" ht="16" x14ac:dyDescent="0.2">
      <c r="B839" s="50"/>
      <c r="C839" s="51"/>
      <c r="D839" s="52"/>
      <c r="E839" s="52"/>
      <c r="F839" s="47" t="str">
        <f ca="1">IF(_SF_CORE!$A$2="BLOCK",NA(),IF(OR(D839="",E839=""),"",E839-D839))</f>
        <v/>
      </c>
    </row>
    <row r="840" spans="2:6" ht="16" x14ac:dyDescent="0.2">
      <c r="B840" s="50"/>
      <c r="C840" s="51"/>
      <c r="D840" s="52"/>
      <c r="E840" s="52"/>
      <c r="F840" s="47" t="str">
        <f ca="1">IF(_SF_CORE!$A$2="BLOCK",NA(),IF(OR(D840="",E840=""),"",E840-D840))</f>
        <v/>
      </c>
    </row>
    <row r="841" spans="2:6" ht="16" x14ac:dyDescent="0.2">
      <c r="B841" s="50"/>
      <c r="C841" s="51"/>
      <c r="D841" s="52"/>
      <c r="E841" s="52"/>
      <c r="F841" s="47" t="str">
        <f ca="1">IF(_SF_CORE!$A$2="BLOCK",NA(),IF(OR(D841="",E841=""),"",E841-D841))</f>
        <v/>
      </c>
    </row>
    <row r="842" spans="2:6" ht="16" x14ac:dyDescent="0.2">
      <c r="B842" s="50"/>
      <c r="C842" s="51"/>
      <c r="D842" s="52"/>
      <c r="E842" s="52"/>
      <c r="F842" s="47" t="str">
        <f ca="1">IF(_SF_CORE!$A$2="BLOCK",NA(),IF(OR(D842="",E842=""),"",E842-D842))</f>
        <v/>
      </c>
    </row>
    <row r="843" spans="2:6" ht="16" x14ac:dyDescent="0.2">
      <c r="B843" s="50"/>
      <c r="C843" s="51"/>
      <c r="D843" s="52"/>
      <c r="E843" s="52"/>
      <c r="F843" s="47" t="str">
        <f ca="1">IF(_SF_CORE!$A$2="BLOCK",NA(),IF(OR(D843="",E843=""),"",E843-D843))</f>
        <v/>
      </c>
    </row>
    <row r="844" spans="2:6" ht="16" x14ac:dyDescent="0.2">
      <c r="B844" s="50"/>
      <c r="C844" s="51"/>
      <c r="D844" s="52"/>
      <c r="E844" s="52"/>
      <c r="F844" s="47" t="str">
        <f ca="1">IF(_SF_CORE!$A$2="BLOCK",NA(),IF(OR(D844="",E844=""),"",E844-D844))</f>
        <v/>
      </c>
    </row>
    <row r="845" spans="2:6" ht="16" x14ac:dyDescent="0.2">
      <c r="B845" s="50"/>
      <c r="C845" s="51"/>
      <c r="D845" s="52"/>
      <c r="E845" s="52"/>
      <c r="F845" s="47" t="str">
        <f ca="1">IF(_SF_CORE!$A$2="BLOCK",NA(),IF(OR(D845="",E845=""),"",E845-D845))</f>
        <v/>
      </c>
    </row>
    <row r="846" spans="2:6" ht="16" x14ac:dyDescent="0.2">
      <c r="B846" s="50"/>
      <c r="C846" s="51"/>
      <c r="D846" s="52"/>
      <c r="E846" s="52"/>
      <c r="F846" s="47" t="str">
        <f ca="1">IF(_SF_CORE!$A$2="BLOCK",NA(),IF(OR(D846="",E846=""),"",E846-D846))</f>
        <v/>
      </c>
    </row>
    <row r="847" spans="2:6" ht="16" x14ac:dyDescent="0.2">
      <c r="B847" s="50"/>
      <c r="C847" s="51"/>
      <c r="D847" s="52"/>
      <c r="E847" s="52"/>
      <c r="F847" s="47" t="str">
        <f ca="1">IF(_SF_CORE!$A$2="BLOCK",NA(),IF(OR(D847="",E847=""),"",E847-D847))</f>
        <v/>
      </c>
    </row>
    <row r="848" spans="2:6" ht="16" x14ac:dyDescent="0.2">
      <c r="B848" s="50"/>
      <c r="C848" s="51"/>
      <c r="D848" s="52"/>
      <c r="E848" s="52"/>
      <c r="F848" s="47" t="str">
        <f ca="1">IF(_SF_CORE!$A$2="BLOCK",NA(),IF(OR(D848="",E848=""),"",E848-D848))</f>
        <v/>
      </c>
    </row>
    <row r="849" spans="2:6" ht="16" x14ac:dyDescent="0.2">
      <c r="B849" s="50"/>
      <c r="C849" s="51"/>
      <c r="D849" s="52"/>
      <c r="E849" s="52"/>
      <c r="F849" s="47" t="str">
        <f ca="1">IF(_SF_CORE!$A$2="BLOCK",NA(),IF(OR(D849="",E849=""),"",E849-D849))</f>
        <v/>
      </c>
    </row>
    <row r="850" spans="2:6" ht="16" x14ac:dyDescent="0.2">
      <c r="B850" s="50"/>
      <c r="C850" s="51"/>
      <c r="D850" s="52"/>
      <c r="E850" s="52"/>
      <c r="F850" s="47" t="str">
        <f ca="1">IF(_SF_CORE!$A$2="BLOCK",NA(),IF(OR(D850="",E850=""),"",E850-D850))</f>
        <v/>
      </c>
    </row>
    <row r="851" spans="2:6" ht="16" x14ac:dyDescent="0.2">
      <c r="B851" s="50"/>
      <c r="C851" s="51"/>
      <c r="D851" s="52"/>
      <c r="E851" s="52"/>
      <c r="F851" s="47" t="str">
        <f ca="1">IF(_SF_CORE!$A$2="BLOCK",NA(),IF(OR(D851="",E851=""),"",E851-D851))</f>
        <v/>
      </c>
    </row>
    <row r="852" spans="2:6" ht="16" x14ac:dyDescent="0.2">
      <c r="B852" s="50"/>
      <c r="C852" s="51"/>
      <c r="D852" s="52"/>
      <c r="E852" s="52"/>
      <c r="F852" s="47" t="str">
        <f ca="1">IF(_SF_CORE!$A$2="BLOCK",NA(),IF(OR(D852="",E852=""),"",E852-D852))</f>
        <v/>
      </c>
    </row>
    <row r="853" spans="2:6" ht="16" x14ac:dyDescent="0.2">
      <c r="B853" s="50"/>
      <c r="C853" s="51"/>
      <c r="D853" s="52"/>
      <c r="E853" s="52"/>
      <c r="F853" s="47" t="str">
        <f ca="1">IF(_SF_CORE!$A$2="BLOCK",NA(),IF(OR(D853="",E853=""),"",E853-D853))</f>
        <v/>
      </c>
    </row>
    <row r="854" spans="2:6" ht="16" x14ac:dyDescent="0.2">
      <c r="B854" s="50"/>
      <c r="C854" s="51"/>
      <c r="D854" s="52"/>
      <c r="E854" s="52"/>
      <c r="F854" s="47" t="str">
        <f ca="1">IF(_SF_CORE!$A$2="BLOCK",NA(),IF(OR(D854="",E854=""),"",E854-D854))</f>
        <v/>
      </c>
    </row>
    <row r="855" spans="2:6" ht="16" x14ac:dyDescent="0.2">
      <c r="B855" s="50"/>
      <c r="C855" s="51"/>
      <c r="D855" s="52"/>
      <c r="E855" s="52"/>
      <c r="F855" s="47" t="str">
        <f ca="1">IF(_SF_CORE!$A$2="BLOCK",NA(),IF(OR(D855="",E855=""),"",E855-D855))</f>
        <v/>
      </c>
    </row>
    <row r="856" spans="2:6" ht="16" x14ac:dyDescent="0.2">
      <c r="B856" s="50"/>
      <c r="C856" s="51"/>
      <c r="D856" s="52"/>
      <c r="E856" s="52"/>
      <c r="F856" s="47" t="str">
        <f ca="1">IF(_SF_CORE!$A$2="BLOCK",NA(),IF(OR(D856="",E856=""),"",E856-D856))</f>
        <v/>
      </c>
    </row>
    <row r="857" spans="2:6" ht="16" x14ac:dyDescent="0.2">
      <c r="B857" s="50"/>
      <c r="C857" s="51"/>
      <c r="D857" s="52"/>
      <c r="E857" s="52"/>
      <c r="F857" s="47" t="str">
        <f ca="1">IF(_SF_CORE!$A$2="BLOCK",NA(),IF(OR(D857="",E857=""),"",E857-D857))</f>
        <v/>
      </c>
    </row>
    <row r="858" spans="2:6" ht="16" x14ac:dyDescent="0.2">
      <c r="B858" s="50"/>
      <c r="C858" s="51"/>
      <c r="D858" s="52"/>
      <c r="E858" s="52"/>
      <c r="F858" s="47" t="str">
        <f ca="1">IF(_SF_CORE!$A$2="BLOCK",NA(),IF(OR(D858="",E858=""),"",E858-D858))</f>
        <v/>
      </c>
    </row>
    <row r="859" spans="2:6" ht="16" x14ac:dyDescent="0.2">
      <c r="B859" s="50"/>
      <c r="C859" s="51"/>
      <c r="D859" s="52"/>
      <c r="E859" s="52"/>
      <c r="F859" s="47" t="str">
        <f ca="1">IF(_SF_CORE!$A$2="BLOCK",NA(),IF(OR(D859="",E859=""),"",E859-D859))</f>
        <v/>
      </c>
    </row>
    <row r="860" spans="2:6" ht="16" x14ac:dyDescent="0.2">
      <c r="B860" s="50"/>
      <c r="C860" s="51"/>
      <c r="D860" s="52"/>
      <c r="E860" s="52"/>
      <c r="F860" s="47" t="str">
        <f ca="1">IF(_SF_CORE!$A$2="BLOCK",NA(),IF(OR(D860="",E860=""),"",E860-D860))</f>
        <v/>
      </c>
    </row>
    <row r="861" spans="2:6" ht="16" x14ac:dyDescent="0.2">
      <c r="B861" s="50"/>
      <c r="C861" s="51"/>
      <c r="D861" s="52"/>
      <c r="E861" s="52"/>
      <c r="F861" s="47" t="str">
        <f ca="1">IF(_SF_CORE!$A$2="BLOCK",NA(),IF(OR(D861="",E861=""),"",E861-D861))</f>
        <v/>
      </c>
    </row>
    <row r="862" spans="2:6" ht="16" x14ac:dyDescent="0.2">
      <c r="B862" s="50"/>
      <c r="C862" s="51"/>
      <c r="D862" s="52"/>
      <c r="E862" s="52"/>
      <c r="F862" s="47" t="str">
        <f ca="1">IF(_SF_CORE!$A$2="BLOCK",NA(),IF(OR(D862="",E862=""),"",E862-D862))</f>
        <v/>
      </c>
    </row>
    <row r="863" spans="2:6" ht="16" x14ac:dyDescent="0.2">
      <c r="B863" s="50"/>
      <c r="C863" s="51"/>
      <c r="D863" s="52"/>
      <c r="E863" s="52"/>
      <c r="F863" s="47" t="str">
        <f ca="1">IF(_SF_CORE!$A$2="BLOCK",NA(),IF(OR(D863="",E863=""),"",E863-D863))</f>
        <v/>
      </c>
    </row>
    <row r="864" spans="2:6" ht="16" x14ac:dyDescent="0.2">
      <c r="B864" s="50"/>
      <c r="C864" s="51"/>
      <c r="D864" s="52"/>
      <c r="E864" s="52"/>
      <c r="F864" s="47" t="str">
        <f ca="1">IF(_SF_CORE!$A$2="BLOCK",NA(),IF(OR(D864="",E864=""),"",E864-D864))</f>
        <v/>
      </c>
    </row>
    <row r="865" spans="2:6" ht="16" x14ac:dyDescent="0.2">
      <c r="B865" s="50"/>
      <c r="C865" s="51"/>
      <c r="D865" s="52"/>
      <c r="E865" s="52"/>
      <c r="F865" s="47" t="str">
        <f ca="1">IF(_SF_CORE!$A$2="BLOCK",NA(),IF(OR(D865="",E865=""),"",E865-D865))</f>
        <v/>
      </c>
    </row>
    <row r="866" spans="2:6" ht="16" x14ac:dyDescent="0.2">
      <c r="B866" s="50"/>
      <c r="C866" s="51"/>
      <c r="D866" s="52"/>
      <c r="E866" s="52"/>
      <c r="F866" s="47" t="str">
        <f ca="1">IF(_SF_CORE!$A$2="BLOCK",NA(),IF(OR(D866="",E866=""),"",E866-D866))</f>
        <v/>
      </c>
    </row>
    <row r="867" spans="2:6" ht="16" x14ac:dyDescent="0.2">
      <c r="B867" s="50"/>
      <c r="C867" s="51"/>
      <c r="D867" s="52"/>
      <c r="E867" s="52"/>
      <c r="F867" s="47" t="str">
        <f ca="1">IF(_SF_CORE!$A$2="BLOCK",NA(),IF(OR(D867="",E867=""),"",E867-D867))</f>
        <v/>
      </c>
    </row>
    <row r="868" spans="2:6" ht="16" x14ac:dyDescent="0.2">
      <c r="B868" s="50"/>
      <c r="C868" s="51"/>
      <c r="D868" s="52"/>
      <c r="E868" s="52"/>
      <c r="F868" s="47" t="str">
        <f ca="1">IF(_SF_CORE!$A$2="BLOCK",NA(),IF(OR(D868="",E868=""),"",E868-D868))</f>
        <v/>
      </c>
    </row>
    <row r="869" spans="2:6" ht="16" x14ac:dyDescent="0.2">
      <c r="B869" s="50"/>
      <c r="C869" s="51"/>
      <c r="D869" s="52"/>
      <c r="E869" s="52"/>
      <c r="F869" s="47" t="str">
        <f ca="1">IF(_SF_CORE!$A$2="BLOCK",NA(),IF(OR(D869="",E869=""),"",E869-D869))</f>
        <v/>
      </c>
    </row>
    <row r="870" spans="2:6" ht="16" x14ac:dyDescent="0.2">
      <c r="B870" s="50"/>
      <c r="C870" s="51"/>
      <c r="D870" s="52"/>
      <c r="E870" s="52"/>
      <c r="F870" s="47" t="str">
        <f ca="1">IF(_SF_CORE!$A$2="BLOCK",NA(),IF(OR(D870="",E870=""),"",E870-D870))</f>
        <v/>
      </c>
    </row>
    <row r="871" spans="2:6" ht="16" x14ac:dyDescent="0.2">
      <c r="B871" s="50"/>
      <c r="C871" s="51"/>
      <c r="D871" s="52"/>
      <c r="E871" s="52"/>
      <c r="F871" s="47" t="str">
        <f ca="1">IF(_SF_CORE!$A$2="BLOCK",NA(),IF(OR(D871="",E871=""),"",E871-D871))</f>
        <v/>
      </c>
    </row>
    <row r="872" spans="2:6" ht="16" x14ac:dyDescent="0.2">
      <c r="B872" s="50"/>
      <c r="C872" s="51"/>
      <c r="D872" s="52"/>
      <c r="E872" s="52"/>
      <c r="F872" s="47" t="str">
        <f ca="1">IF(_SF_CORE!$A$2="BLOCK",NA(),IF(OR(D872="",E872=""),"",E872-D872))</f>
        <v/>
      </c>
    </row>
    <row r="873" spans="2:6" ht="16" x14ac:dyDescent="0.2">
      <c r="B873" s="50"/>
      <c r="C873" s="51"/>
      <c r="D873" s="52"/>
      <c r="E873" s="52"/>
      <c r="F873" s="47" t="str">
        <f ca="1">IF(_SF_CORE!$A$2="BLOCK",NA(),IF(OR(D873="",E873=""),"",E873-D873))</f>
        <v/>
      </c>
    </row>
    <row r="874" spans="2:6" ht="16" x14ac:dyDescent="0.2">
      <c r="B874" s="50"/>
      <c r="C874" s="51"/>
      <c r="D874" s="52"/>
      <c r="E874" s="52"/>
      <c r="F874" s="47" t="str">
        <f ca="1">IF(_SF_CORE!$A$2="BLOCK",NA(),IF(OR(D874="",E874=""),"",E874-D874))</f>
        <v/>
      </c>
    </row>
    <row r="875" spans="2:6" ht="16" x14ac:dyDescent="0.2">
      <c r="B875" s="50"/>
      <c r="C875" s="51"/>
      <c r="D875" s="52"/>
      <c r="E875" s="52"/>
      <c r="F875" s="47" t="str">
        <f ca="1">IF(_SF_CORE!$A$2="BLOCK",NA(),IF(OR(D875="",E875=""),"",E875-D875))</f>
        <v/>
      </c>
    </row>
    <row r="876" spans="2:6" ht="16" x14ac:dyDescent="0.2">
      <c r="B876" s="50"/>
      <c r="C876" s="51"/>
      <c r="D876" s="52"/>
      <c r="E876" s="52"/>
      <c r="F876" s="47" t="str">
        <f ca="1">IF(_SF_CORE!$A$2="BLOCK",NA(),IF(OR(D876="",E876=""),"",E876-D876))</f>
        <v/>
      </c>
    </row>
    <row r="877" spans="2:6" ht="16" x14ac:dyDescent="0.2">
      <c r="B877" s="50"/>
      <c r="C877" s="51"/>
      <c r="D877" s="52"/>
      <c r="E877" s="52"/>
      <c r="F877" s="47" t="str">
        <f ca="1">IF(_SF_CORE!$A$2="BLOCK",NA(),IF(OR(D877="",E877=""),"",E877-D877))</f>
        <v/>
      </c>
    </row>
    <row r="878" spans="2:6" ht="16" x14ac:dyDescent="0.2">
      <c r="B878" s="50"/>
      <c r="C878" s="51"/>
      <c r="D878" s="52"/>
      <c r="E878" s="52"/>
      <c r="F878" s="47" t="str">
        <f ca="1">IF(_SF_CORE!$A$2="BLOCK",NA(),IF(OR(D878="",E878=""),"",E878-D878))</f>
        <v/>
      </c>
    </row>
    <row r="879" spans="2:6" ht="16" x14ac:dyDescent="0.2">
      <c r="B879" s="50"/>
      <c r="C879" s="51"/>
      <c r="D879" s="52"/>
      <c r="E879" s="52"/>
      <c r="F879" s="47" t="str">
        <f ca="1">IF(_SF_CORE!$A$2="BLOCK",NA(),IF(OR(D879="",E879=""),"",E879-D879))</f>
        <v/>
      </c>
    </row>
    <row r="880" spans="2:6" ht="16" x14ac:dyDescent="0.2">
      <c r="B880" s="50"/>
      <c r="C880" s="51"/>
      <c r="D880" s="52"/>
      <c r="E880" s="52"/>
      <c r="F880" s="47" t="str">
        <f ca="1">IF(_SF_CORE!$A$2="BLOCK",NA(),IF(OR(D880="",E880=""),"",E880-D880))</f>
        <v/>
      </c>
    </row>
    <row r="881" spans="2:6" ht="16" x14ac:dyDescent="0.2">
      <c r="B881" s="50"/>
      <c r="C881" s="51"/>
      <c r="D881" s="52"/>
      <c r="E881" s="52"/>
      <c r="F881" s="47" t="str">
        <f ca="1">IF(_SF_CORE!$A$2="BLOCK",NA(),IF(OR(D881="",E881=""),"",E881-D881))</f>
        <v/>
      </c>
    </row>
    <row r="882" spans="2:6" ht="16" x14ac:dyDescent="0.2">
      <c r="B882" s="50"/>
      <c r="C882" s="51"/>
      <c r="D882" s="52"/>
      <c r="E882" s="52"/>
      <c r="F882" s="47" t="str">
        <f ca="1">IF(_SF_CORE!$A$2="BLOCK",NA(),IF(OR(D882="",E882=""),"",E882-D882))</f>
        <v/>
      </c>
    </row>
    <row r="883" spans="2:6" ht="16" x14ac:dyDescent="0.2">
      <c r="B883" s="50"/>
      <c r="C883" s="51"/>
      <c r="D883" s="52"/>
      <c r="E883" s="52"/>
      <c r="F883" s="47" t="str">
        <f ca="1">IF(_SF_CORE!$A$2="BLOCK",NA(),IF(OR(D883="",E883=""),"",E883-D883))</f>
        <v/>
      </c>
    </row>
    <row r="884" spans="2:6" ht="16" x14ac:dyDescent="0.2">
      <c r="B884" s="50"/>
      <c r="C884" s="51"/>
      <c r="D884" s="52"/>
      <c r="E884" s="52"/>
      <c r="F884" s="47" t="str">
        <f ca="1">IF(_SF_CORE!$A$2="BLOCK",NA(),IF(OR(D884="",E884=""),"",E884-D884))</f>
        <v/>
      </c>
    </row>
    <row r="885" spans="2:6" ht="16" x14ac:dyDescent="0.2">
      <c r="B885" s="50"/>
      <c r="C885" s="51"/>
      <c r="D885" s="52"/>
      <c r="E885" s="52"/>
      <c r="F885" s="47" t="str">
        <f ca="1">IF(_SF_CORE!$A$2="BLOCK",NA(),IF(OR(D885="",E885=""),"",E885-D885))</f>
        <v/>
      </c>
    </row>
    <row r="886" spans="2:6" ht="16" x14ac:dyDescent="0.2">
      <c r="B886" s="50"/>
      <c r="C886" s="51"/>
      <c r="D886" s="52"/>
      <c r="E886" s="52"/>
      <c r="F886" s="47" t="str">
        <f ca="1">IF(_SF_CORE!$A$2="BLOCK",NA(),IF(OR(D886="",E886=""),"",E886-D886))</f>
        <v/>
      </c>
    </row>
    <row r="887" spans="2:6" ht="16" x14ac:dyDescent="0.2">
      <c r="B887" s="50"/>
      <c r="C887" s="51"/>
      <c r="D887" s="52"/>
      <c r="E887" s="52"/>
      <c r="F887" s="47" t="str">
        <f ca="1">IF(_SF_CORE!$A$2="BLOCK",NA(),IF(OR(D887="",E887=""),"",E887-D887))</f>
        <v/>
      </c>
    </row>
    <row r="888" spans="2:6" ht="16" x14ac:dyDescent="0.2">
      <c r="B888" s="50"/>
      <c r="C888" s="51"/>
      <c r="D888" s="52"/>
      <c r="E888" s="52"/>
      <c r="F888" s="47" t="str">
        <f ca="1">IF(_SF_CORE!$A$2="BLOCK",NA(),IF(OR(D888="",E888=""),"",E888-D888))</f>
        <v/>
      </c>
    </row>
    <row r="889" spans="2:6" ht="16" x14ac:dyDescent="0.2">
      <c r="B889" s="50"/>
      <c r="C889" s="51"/>
      <c r="D889" s="52"/>
      <c r="E889" s="52"/>
      <c r="F889" s="47" t="str">
        <f ca="1">IF(_SF_CORE!$A$2="BLOCK",NA(),IF(OR(D889="",E889=""),"",E889-D889))</f>
        <v/>
      </c>
    </row>
    <row r="890" spans="2:6" ht="16" x14ac:dyDescent="0.2">
      <c r="B890" s="50"/>
      <c r="C890" s="51"/>
      <c r="D890" s="52"/>
      <c r="E890" s="52"/>
      <c r="F890" s="47" t="str">
        <f ca="1">IF(_SF_CORE!$A$2="BLOCK",NA(),IF(OR(D890="",E890=""),"",E890-D890))</f>
        <v/>
      </c>
    </row>
    <row r="891" spans="2:6" ht="16" x14ac:dyDescent="0.2">
      <c r="B891" s="50"/>
      <c r="C891" s="51"/>
      <c r="D891" s="52"/>
      <c r="E891" s="52"/>
      <c r="F891" s="47" t="str">
        <f ca="1">IF(_SF_CORE!$A$2="BLOCK",NA(),IF(OR(D891="",E891=""),"",E891-D891))</f>
        <v/>
      </c>
    </row>
    <row r="892" spans="2:6" ht="16" x14ac:dyDescent="0.2">
      <c r="B892" s="50"/>
      <c r="C892" s="51"/>
      <c r="D892" s="52"/>
      <c r="E892" s="52"/>
      <c r="F892" s="47" t="str">
        <f ca="1">IF(_SF_CORE!$A$2="BLOCK",NA(),IF(OR(D892="",E892=""),"",E892-D892))</f>
        <v/>
      </c>
    </row>
    <row r="893" spans="2:6" ht="16" x14ac:dyDescent="0.2">
      <c r="B893" s="50"/>
      <c r="C893" s="51"/>
      <c r="D893" s="52"/>
      <c r="E893" s="52"/>
      <c r="F893" s="47" t="str">
        <f ca="1">IF(_SF_CORE!$A$2="BLOCK",NA(),IF(OR(D893="",E893=""),"",E893-D893))</f>
        <v/>
      </c>
    </row>
    <row r="894" spans="2:6" ht="16" x14ac:dyDescent="0.2">
      <c r="B894" s="50"/>
      <c r="C894" s="51"/>
      <c r="D894" s="52"/>
      <c r="E894" s="52"/>
      <c r="F894" s="47" t="str">
        <f ca="1">IF(_SF_CORE!$A$2="BLOCK",NA(),IF(OR(D894="",E894=""),"",E894-D894))</f>
        <v/>
      </c>
    </row>
    <row r="895" spans="2:6" ht="16" x14ac:dyDescent="0.2">
      <c r="B895" s="55"/>
      <c r="C895" s="56"/>
      <c r="D895" s="52"/>
      <c r="E895" s="52"/>
      <c r="F895" s="47" t="str">
        <f ca="1">IF(_SF_CORE!$A$2="BLOCK",NA(),IF(OR(D895="",E895=""),"",E895-D895))</f>
        <v/>
      </c>
    </row>
    <row r="896" spans="2:6" ht="16" x14ac:dyDescent="0.2">
      <c r="B896" s="55"/>
      <c r="C896" s="56"/>
      <c r="D896" s="52"/>
      <c r="E896" s="52"/>
      <c r="F896" s="47" t="str">
        <f ca="1">IF(_SF_CORE!$A$2="BLOCK",NA(),IF(OR(D896="",E896=""),"",E896-D896))</f>
        <v/>
      </c>
    </row>
    <row r="897" spans="2:6" ht="16" x14ac:dyDescent="0.2">
      <c r="B897" s="55"/>
      <c r="C897" s="56"/>
      <c r="D897" s="52"/>
      <c r="E897" s="52"/>
      <c r="F897" s="47" t="str">
        <f ca="1">IF(_SF_CORE!$A$2="BLOCK",NA(),IF(OR(D897="",E897=""),"",E897-D897))</f>
        <v/>
      </c>
    </row>
    <row r="898" spans="2:6" ht="16" x14ac:dyDescent="0.2">
      <c r="B898" s="55"/>
      <c r="C898" s="56"/>
      <c r="D898" s="52"/>
      <c r="E898" s="52"/>
      <c r="F898" s="47" t="str">
        <f ca="1">IF(_SF_CORE!$A$2="BLOCK",NA(),IF(OR(D898="",E898=""),"",E898-D898))</f>
        <v/>
      </c>
    </row>
    <row r="899" spans="2:6" ht="16" x14ac:dyDescent="0.2">
      <c r="B899" s="55"/>
      <c r="C899" s="56"/>
      <c r="D899" s="52"/>
      <c r="E899" s="52"/>
      <c r="F899" s="47" t="str">
        <f ca="1">IF(_SF_CORE!$A$2="BLOCK",NA(),IF(OR(D899="",E899=""),"",E899-D899))</f>
        <v/>
      </c>
    </row>
    <row r="900" spans="2:6" ht="16" x14ac:dyDescent="0.2">
      <c r="B900" s="55"/>
      <c r="C900" s="56"/>
      <c r="D900" s="52"/>
      <c r="E900" s="52"/>
      <c r="F900" s="47" t="str">
        <f ca="1">IF(_SF_CORE!$A$2="BLOCK",NA(),IF(OR(D900="",E900=""),"",E900-D900))</f>
        <v/>
      </c>
    </row>
    <row r="901" spans="2:6" ht="16" x14ac:dyDescent="0.2">
      <c r="B901" s="55"/>
      <c r="C901" s="56"/>
      <c r="D901" s="52"/>
      <c r="E901" s="52"/>
      <c r="F901" s="47" t="str">
        <f ca="1">IF(_SF_CORE!$A$2="BLOCK",NA(),IF(OR(D901="",E901=""),"",E901-D901))</f>
        <v/>
      </c>
    </row>
    <row r="902" spans="2:6" ht="16" x14ac:dyDescent="0.2">
      <c r="B902" s="55"/>
      <c r="C902" s="56"/>
      <c r="D902" s="52"/>
      <c r="E902" s="52"/>
      <c r="F902" s="47" t="str">
        <f ca="1">IF(_SF_CORE!$A$2="BLOCK",NA(),IF(OR(D902="",E902=""),"",E902-D902))</f>
        <v/>
      </c>
    </row>
    <row r="903" spans="2:6" ht="16" x14ac:dyDescent="0.2">
      <c r="B903" s="55"/>
      <c r="C903" s="56"/>
      <c r="D903" s="52"/>
      <c r="E903" s="52"/>
      <c r="F903" s="47" t="str">
        <f ca="1">IF(_SF_CORE!$A$2="BLOCK",NA(),IF(OR(D903="",E903=""),"",E903-D903))</f>
        <v/>
      </c>
    </row>
    <row r="904" spans="2:6" ht="16" x14ac:dyDescent="0.2">
      <c r="B904" s="55"/>
      <c r="C904" s="56"/>
      <c r="D904" s="52"/>
      <c r="E904" s="52"/>
      <c r="F904" s="47" t="str">
        <f ca="1">IF(_SF_CORE!$A$2="BLOCK",NA(),IF(OR(D904="",E904=""),"",E904-D904))</f>
        <v/>
      </c>
    </row>
    <row r="905" spans="2:6" ht="16" x14ac:dyDescent="0.2">
      <c r="B905" s="55"/>
      <c r="C905" s="56"/>
      <c r="D905" s="52"/>
      <c r="E905" s="52"/>
      <c r="F905" s="47" t="str">
        <f ca="1">IF(_SF_CORE!$A$2="BLOCK",NA(),IF(OR(D905="",E905=""),"",E905-D905))</f>
        <v/>
      </c>
    </row>
    <row r="906" spans="2:6" ht="16" x14ac:dyDescent="0.2">
      <c r="B906" s="55"/>
      <c r="C906" s="56"/>
      <c r="D906" s="52"/>
      <c r="E906" s="52"/>
      <c r="F906" s="47" t="str">
        <f ca="1">IF(_SF_CORE!$A$2="BLOCK",NA(),IF(OR(D906="",E906=""),"",E906-D906))</f>
        <v/>
      </c>
    </row>
    <row r="907" spans="2:6" ht="16" x14ac:dyDescent="0.2">
      <c r="B907" s="55"/>
      <c r="C907" s="56"/>
      <c r="D907" s="52"/>
      <c r="E907" s="52"/>
      <c r="F907" s="47" t="str">
        <f ca="1">IF(_SF_CORE!$A$2="BLOCK",NA(),IF(OR(D907="",E907=""),"",E907-D907))</f>
        <v/>
      </c>
    </row>
    <row r="908" spans="2:6" ht="16" x14ac:dyDescent="0.2">
      <c r="B908" s="55"/>
      <c r="C908" s="56"/>
      <c r="D908" s="52"/>
      <c r="E908" s="52"/>
      <c r="F908" s="47" t="str">
        <f ca="1">IF(_SF_CORE!$A$2="BLOCK",NA(),IF(OR(D908="",E908=""),"",E908-D908))</f>
        <v/>
      </c>
    </row>
    <row r="909" spans="2:6" ht="16" x14ac:dyDescent="0.2">
      <c r="B909" s="55"/>
      <c r="C909" s="56"/>
      <c r="D909" s="52"/>
      <c r="E909" s="52"/>
      <c r="F909" s="47" t="str">
        <f ca="1">IF(_SF_CORE!$A$2="BLOCK",NA(),IF(OR(D909="",E909=""),"",E909-D909))</f>
        <v/>
      </c>
    </row>
    <row r="910" spans="2:6" ht="16" x14ac:dyDescent="0.2">
      <c r="B910" s="55"/>
      <c r="C910" s="56"/>
      <c r="D910" s="52"/>
      <c r="E910" s="52"/>
      <c r="F910" s="47" t="str">
        <f ca="1">IF(_SF_CORE!$A$2="BLOCK",NA(),IF(OR(D910="",E910=""),"",E910-D910))</f>
        <v/>
      </c>
    </row>
    <row r="911" spans="2:6" ht="16" x14ac:dyDescent="0.2">
      <c r="B911" s="55"/>
      <c r="C911" s="56"/>
      <c r="D911" s="52"/>
      <c r="E911" s="52"/>
      <c r="F911" s="47" t="str">
        <f ca="1">IF(_SF_CORE!$A$2="BLOCK",NA(),IF(OR(D911="",E911=""),"",E911-D911))</f>
        <v/>
      </c>
    </row>
    <row r="912" spans="2:6" ht="16" x14ac:dyDescent="0.2">
      <c r="B912" s="55"/>
      <c r="C912" s="56"/>
      <c r="D912" s="52"/>
      <c r="E912" s="52"/>
      <c r="F912" s="47" t="str">
        <f ca="1">IF(_SF_CORE!$A$2="BLOCK",NA(),IF(OR(D912="",E912=""),"",E912-D912))</f>
        <v/>
      </c>
    </row>
    <row r="913" spans="2:6" ht="16" x14ac:dyDescent="0.2">
      <c r="B913" s="55"/>
      <c r="C913" s="56"/>
      <c r="D913" s="52"/>
      <c r="E913" s="52"/>
      <c r="F913" s="47" t="str">
        <f ca="1">IF(_SF_CORE!$A$2="BLOCK",NA(),IF(OR(D913="",E913=""),"",E913-D913))</f>
        <v/>
      </c>
    </row>
    <row r="914" spans="2:6" ht="16" x14ac:dyDescent="0.2">
      <c r="B914" s="55"/>
      <c r="C914" s="56"/>
      <c r="D914" s="52"/>
      <c r="E914" s="52"/>
      <c r="F914" s="47" t="str">
        <f ca="1">IF(_SF_CORE!$A$2="BLOCK",NA(),IF(OR(D914="",E914=""),"",E914-D914))</f>
        <v/>
      </c>
    </row>
    <row r="915" spans="2:6" ht="16" x14ac:dyDescent="0.2">
      <c r="B915" s="55"/>
      <c r="C915" s="56"/>
      <c r="D915" s="52"/>
      <c r="E915" s="52"/>
      <c r="F915" s="47" t="str">
        <f ca="1">IF(_SF_CORE!$A$2="BLOCK",NA(),IF(OR(D915="",E915=""),"",E915-D915))</f>
        <v/>
      </c>
    </row>
    <row r="916" spans="2:6" ht="16" x14ac:dyDescent="0.2">
      <c r="B916" s="55"/>
      <c r="C916" s="56"/>
      <c r="D916" s="52"/>
      <c r="E916" s="52"/>
      <c r="F916" s="47" t="str">
        <f ca="1">IF(_SF_CORE!$A$2="BLOCK",NA(),IF(OR(D916="",E916=""),"",E916-D916))</f>
        <v/>
      </c>
    </row>
    <row r="917" spans="2:6" ht="16" x14ac:dyDescent="0.2">
      <c r="B917" s="55"/>
      <c r="C917" s="56"/>
      <c r="D917" s="52"/>
      <c r="E917" s="52"/>
      <c r="F917" s="47" t="str">
        <f ca="1">IF(_SF_CORE!$A$2="BLOCK",NA(),IF(OR(D917="",E917=""),"",E917-D917))</f>
        <v/>
      </c>
    </row>
    <row r="918" spans="2:6" ht="16" x14ac:dyDescent="0.2">
      <c r="B918" s="55"/>
      <c r="C918" s="56"/>
      <c r="D918" s="52"/>
      <c r="E918" s="52"/>
      <c r="F918" s="47" t="str">
        <f ca="1">IF(_SF_CORE!$A$2="BLOCK",NA(),IF(OR(D918="",E918=""),"",E918-D918))</f>
        <v/>
      </c>
    </row>
    <row r="919" spans="2:6" ht="16" x14ac:dyDescent="0.2">
      <c r="B919" s="55"/>
      <c r="C919" s="56"/>
      <c r="D919" s="52"/>
      <c r="E919" s="52"/>
      <c r="F919" s="47" t="str">
        <f ca="1">IF(_SF_CORE!$A$2="BLOCK",NA(),IF(OR(D919="",E919=""),"",E919-D919))</f>
        <v/>
      </c>
    </row>
    <row r="920" spans="2:6" ht="16" x14ac:dyDescent="0.2">
      <c r="B920" s="55"/>
      <c r="C920" s="56"/>
      <c r="D920" s="52"/>
      <c r="E920" s="52"/>
      <c r="F920" s="47" t="str">
        <f ca="1">IF(_SF_CORE!$A$2="BLOCK",NA(),IF(OR(D920="",E920=""),"",E920-D920))</f>
        <v/>
      </c>
    </row>
    <row r="921" spans="2:6" ht="16" x14ac:dyDescent="0.2">
      <c r="B921" s="55"/>
      <c r="C921" s="56"/>
      <c r="D921" s="52"/>
      <c r="E921" s="52"/>
      <c r="F921" s="47" t="str">
        <f ca="1">IF(_SF_CORE!$A$2="BLOCK",NA(),IF(OR(D921="",E921=""),"",E921-D921))</f>
        <v/>
      </c>
    </row>
    <row r="922" spans="2:6" ht="16" x14ac:dyDescent="0.2">
      <c r="B922" s="55"/>
      <c r="C922" s="56"/>
      <c r="D922" s="52"/>
      <c r="E922" s="52"/>
      <c r="F922" s="47" t="str">
        <f ca="1">IF(_SF_CORE!$A$2="BLOCK",NA(),IF(OR(D922="",E922=""),"",E922-D922))</f>
        <v/>
      </c>
    </row>
    <row r="923" spans="2:6" ht="16" x14ac:dyDescent="0.2">
      <c r="B923" s="55"/>
      <c r="C923" s="56"/>
      <c r="D923" s="52"/>
      <c r="E923" s="52"/>
      <c r="F923" s="47" t="str">
        <f ca="1">IF(_SF_CORE!$A$2="BLOCK",NA(),IF(OR(D923="",E923=""),"",E923-D923))</f>
        <v/>
      </c>
    </row>
    <row r="924" spans="2:6" ht="16" x14ac:dyDescent="0.2">
      <c r="B924" s="55"/>
      <c r="C924" s="56"/>
      <c r="D924" s="52"/>
      <c r="E924" s="52"/>
      <c r="F924" s="47" t="str">
        <f ca="1">IF(_SF_CORE!$A$2="BLOCK",NA(),IF(OR(D924="",E924=""),"",E924-D924))</f>
        <v/>
      </c>
    </row>
    <row r="925" spans="2:6" ht="16" x14ac:dyDescent="0.2">
      <c r="B925" s="55"/>
      <c r="C925" s="56"/>
      <c r="D925" s="52"/>
      <c r="E925" s="52"/>
      <c r="F925" s="47" t="str">
        <f ca="1">IF(_SF_CORE!$A$2="BLOCK",NA(),IF(OR(D925="",E925=""),"",E925-D925))</f>
        <v/>
      </c>
    </row>
    <row r="926" spans="2:6" ht="16" x14ac:dyDescent="0.2">
      <c r="B926" s="55"/>
      <c r="C926" s="56"/>
      <c r="D926" s="52"/>
      <c r="E926" s="52"/>
      <c r="F926" s="47" t="str">
        <f ca="1">IF(_SF_CORE!$A$2="BLOCK",NA(),IF(OR(D926="",E926=""),"",E926-D926))</f>
        <v/>
      </c>
    </row>
    <row r="927" spans="2:6" ht="16" x14ac:dyDescent="0.2">
      <c r="B927" s="55"/>
      <c r="C927" s="56"/>
      <c r="D927" s="52"/>
      <c r="E927" s="52"/>
      <c r="F927" s="47" t="str">
        <f ca="1">IF(_SF_CORE!$A$2="BLOCK",NA(),IF(OR(D927="",E927=""),"",E927-D927))</f>
        <v/>
      </c>
    </row>
    <row r="928" spans="2:6" ht="16" x14ac:dyDescent="0.2">
      <c r="B928" s="55"/>
      <c r="C928" s="56"/>
      <c r="D928" s="52"/>
      <c r="E928" s="52"/>
      <c r="F928" s="47" t="str">
        <f ca="1">IF(_SF_CORE!$A$2="BLOCK",NA(),IF(OR(D928="",E928=""),"",E928-D928))</f>
        <v/>
      </c>
    </row>
    <row r="929" spans="2:6" ht="16" x14ac:dyDescent="0.2">
      <c r="B929" s="55"/>
      <c r="C929" s="56"/>
      <c r="D929" s="52"/>
      <c r="E929" s="52"/>
      <c r="F929" s="47" t="str">
        <f ca="1">IF(_SF_CORE!$A$2="BLOCK",NA(),IF(OR(D929="",E929=""),"",E929-D929))</f>
        <v/>
      </c>
    </row>
    <row r="930" spans="2:6" ht="16" x14ac:dyDescent="0.2">
      <c r="B930" s="55"/>
      <c r="C930" s="56"/>
      <c r="D930" s="52"/>
      <c r="E930" s="52"/>
      <c r="F930" s="47" t="str">
        <f ca="1">IF(_SF_CORE!$A$2="BLOCK",NA(),IF(OR(D930="",E930=""),"",E930-D930))</f>
        <v/>
      </c>
    </row>
    <row r="931" spans="2:6" ht="16" x14ac:dyDescent="0.2">
      <c r="B931" s="55"/>
      <c r="C931" s="56"/>
      <c r="D931" s="52"/>
      <c r="E931" s="52"/>
      <c r="F931" s="47" t="str">
        <f ca="1">IF(_SF_CORE!$A$2="BLOCK",NA(),IF(OR(D931="",E931=""),"",E931-D931))</f>
        <v/>
      </c>
    </row>
    <row r="932" spans="2:6" ht="16" x14ac:dyDescent="0.2">
      <c r="B932" s="55"/>
      <c r="C932" s="56"/>
      <c r="D932" s="52"/>
      <c r="E932" s="52"/>
      <c r="F932" s="47" t="str">
        <f ca="1">IF(_SF_CORE!$A$2="BLOCK",NA(),IF(OR(D932="",E932=""),"",E932-D932))</f>
        <v/>
      </c>
    </row>
    <row r="933" spans="2:6" ht="16" x14ac:dyDescent="0.2">
      <c r="B933" s="55"/>
      <c r="C933" s="56"/>
      <c r="D933" s="52"/>
      <c r="E933" s="52"/>
      <c r="F933" s="47" t="str">
        <f ca="1">IF(_SF_CORE!$A$2="BLOCK",NA(),IF(OR(D933="",E933=""),"",E933-D933))</f>
        <v/>
      </c>
    </row>
    <row r="934" spans="2:6" ht="16" x14ac:dyDescent="0.2">
      <c r="B934" s="55"/>
      <c r="C934" s="56"/>
      <c r="D934" s="52"/>
      <c r="E934" s="52"/>
      <c r="F934" s="47" t="str">
        <f ca="1">IF(_SF_CORE!$A$2="BLOCK",NA(),IF(OR(D934="",E934=""),"",E934-D934))</f>
        <v/>
      </c>
    </row>
    <row r="935" spans="2:6" ht="16" x14ac:dyDescent="0.2">
      <c r="B935" s="55"/>
      <c r="C935" s="56"/>
      <c r="D935" s="52"/>
      <c r="E935" s="52"/>
      <c r="F935" s="47" t="str">
        <f ca="1">IF(_SF_CORE!$A$2="BLOCK",NA(),IF(OR(D935="",E935=""),"",E935-D935))</f>
        <v/>
      </c>
    </row>
    <row r="936" spans="2:6" ht="16" x14ac:dyDescent="0.2">
      <c r="B936" s="55"/>
      <c r="C936" s="56"/>
      <c r="D936" s="52"/>
      <c r="E936" s="52"/>
      <c r="F936" s="47" t="str">
        <f ca="1">IF(_SF_CORE!$A$2="BLOCK",NA(),IF(OR(D936="",E936=""),"",E936-D936))</f>
        <v/>
      </c>
    </row>
    <row r="937" spans="2:6" ht="16" x14ac:dyDescent="0.2">
      <c r="B937" s="55"/>
      <c r="C937" s="56"/>
      <c r="D937" s="52"/>
      <c r="E937" s="52"/>
      <c r="F937" s="47" t="str">
        <f ca="1">IF(_SF_CORE!$A$2="BLOCK",NA(),IF(OR(D937="",E937=""),"",E937-D937))</f>
        <v/>
      </c>
    </row>
    <row r="938" spans="2:6" ht="16" x14ac:dyDescent="0.2">
      <c r="B938" s="55"/>
      <c r="C938" s="56"/>
      <c r="D938" s="52"/>
      <c r="E938" s="52"/>
      <c r="F938" s="47" t="str">
        <f ca="1">IF(_SF_CORE!$A$2="BLOCK",NA(),IF(OR(D938="",E938=""),"",E938-D938))</f>
        <v/>
      </c>
    </row>
    <row r="939" spans="2:6" ht="16" x14ac:dyDescent="0.2">
      <c r="B939" s="55"/>
      <c r="C939" s="56"/>
      <c r="D939" s="52"/>
      <c r="E939" s="52"/>
      <c r="F939" s="47" t="str">
        <f ca="1">IF(_SF_CORE!$A$2="BLOCK",NA(),IF(OR(D939="",E939=""),"",E939-D939))</f>
        <v/>
      </c>
    </row>
    <row r="940" spans="2:6" ht="16" x14ac:dyDescent="0.2">
      <c r="B940" s="55"/>
      <c r="C940" s="56"/>
      <c r="D940" s="52"/>
      <c r="E940" s="52"/>
      <c r="F940" s="47" t="str">
        <f ca="1">IF(_SF_CORE!$A$2="BLOCK",NA(),IF(OR(D940="",E940=""),"",E940-D940))</f>
        <v/>
      </c>
    </row>
    <row r="941" spans="2:6" ht="16" x14ac:dyDescent="0.2">
      <c r="B941" s="55"/>
      <c r="C941" s="56"/>
      <c r="D941" s="52"/>
      <c r="E941" s="52"/>
      <c r="F941" s="47" t="str">
        <f ca="1">IF(_SF_CORE!$A$2="BLOCK",NA(),IF(OR(D941="",E941=""),"",E941-D941))</f>
        <v/>
      </c>
    </row>
    <row r="942" spans="2:6" ht="16" x14ac:dyDescent="0.2">
      <c r="B942" s="55"/>
      <c r="C942" s="56"/>
      <c r="D942" s="52"/>
      <c r="E942" s="52"/>
      <c r="F942" s="47" t="str">
        <f ca="1">IF(_SF_CORE!$A$2="BLOCK",NA(),IF(OR(D942="",E942=""),"",E942-D942))</f>
        <v/>
      </c>
    </row>
    <row r="943" spans="2:6" ht="16" x14ac:dyDescent="0.2">
      <c r="B943" s="55"/>
      <c r="C943" s="56"/>
      <c r="D943" s="52"/>
      <c r="E943" s="52"/>
      <c r="F943" s="47" t="str">
        <f ca="1">IF(_SF_CORE!$A$2="BLOCK",NA(),IF(OR(D943="",E943=""),"",E943-D943))</f>
        <v/>
      </c>
    </row>
    <row r="944" spans="2:6" ht="16" x14ac:dyDescent="0.2">
      <c r="B944" s="55"/>
      <c r="C944" s="56"/>
      <c r="D944" s="52"/>
      <c r="E944" s="52"/>
      <c r="F944" s="47" t="str">
        <f ca="1">IF(_SF_CORE!$A$2="BLOCK",NA(),IF(OR(D944="",E944=""),"",E944-D944))</f>
        <v/>
      </c>
    </row>
    <row r="945" spans="2:6" ht="16" x14ac:dyDescent="0.2">
      <c r="B945" s="55"/>
      <c r="C945" s="56"/>
      <c r="D945" s="52"/>
      <c r="E945" s="52"/>
      <c r="F945" s="47" t="str">
        <f ca="1">IF(_SF_CORE!$A$2="BLOCK",NA(),IF(OR(D945="",E945=""),"",E945-D945))</f>
        <v/>
      </c>
    </row>
    <row r="946" spans="2:6" ht="16" x14ac:dyDescent="0.2">
      <c r="B946" s="55"/>
      <c r="C946" s="56"/>
      <c r="D946" s="52"/>
      <c r="E946" s="52"/>
      <c r="F946" s="47" t="str">
        <f ca="1">IF(_SF_CORE!$A$2="BLOCK",NA(),IF(OR(D946="",E946=""),"",E946-D946))</f>
        <v/>
      </c>
    </row>
    <row r="947" spans="2:6" ht="16" x14ac:dyDescent="0.2">
      <c r="B947" s="55"/>
      <c r="C947" s="56"/>
      <c r="D947" s="52"/>
      <c r="E947" s="52"/>
      <c r="F947" s="47" t="str">
        <f ca="1">IF(_SF_CORE!$A$2="BLOCK",NA(),IF(OR(D947="",E947=""),"",E947-D947))</f>
        <v/>
      </c>
    </row>
    <row r="948" spans="2:6" ht="16" x14ac:dyDescent="0.2">
      <c r="B948" s="55"/>
      <c r="C948" s="56"/>
      <c r="D948" s="52"/>
      <c r="E948" s="52"/>
      <c r="F948" s="47" t="str">
        <f ca="1">IF(_SF_CORE!$A$2="BLOCK",NA(),IF(OR(D948="",E948=""),"",E948-D948))</f>
        <v/>
      </c>
    </row>
    <row r="949" spans="2:6" ht="16" x14ac:dyDescent="0.2">
      <c r="B949" s="55"/>
      <c r="C949" s="56"/>
      <c r="D949" s="52"/>
      <c r="E949" s="52"/>
      <c r="F949" s="47" t="str">
        <f ca="1">IF(_SF_CORE!$A$2="BLOCK",NA(),IF(OR(D949="",E949=""),"",E949-D949))</f>
        <v/>
      </c>
    </row>
    <row r="950" spans="2:6" ht="16" x14ac:dyDescent="0.2">
      <c r="B950" s="55"/>
      <c r="C950" s="56"/>
      <c r="D950" s="52"/>
      <c r="E950" s="52"/>
      <c r="F950" s="47" t="str">
        <f ca="1">IF(_SF_CORE!$A$2="BLOCK",NA(),IF(OR(D950="",E950=""),"",E950-D950))</f>
        <v/>
      </c>
    </row>
    <row r="951" spans="2:6" ht="16" x14ac:dyDescent="0.2">
      <c r="B951" s="55"/>
      <c r="C951" s="56"/>
      <c r="D951" s="52"/>
      <c r="E951" s="52"/>
      <c r="F951" s="47" t="str">
        <f ca="1">IF(_SF_CORE!$A$2="BLOCK",NA(),IF(OR(D951="",E951=""),"",E951-D951))</f>
        <v/>
      </c>
    </row>
    <row r="952" spans="2:6" ht="16" x14ac:dyDescent="0.2">
      <c r="B952" s="55"/>
      <c r="C952" s="56"/>
      <c r="D952" s="52"/>
      <c r="E952" s="52"/>
      <c r="F952" s="47" t="str">
        <f ca="1">IF(_SF_CORE!$A$2="BLOCK",NA(),IF(OR(D952="",E952=""),"",E952-D952))</f>
        <v/>
      </c>
    </row>
    <row r="953" spans="2:6" ht="16" x14ac:dyDescent="0.2">
      <c r="B953" s="55"/>
      <c r="C953" s="56"/>
      <c r="D953" s="52"/>
      <c r="E953" s="52"/>
      <c r="F953" s="47" t="str">
        <f ca="1">IF(_SF_CORE!$A$2="BLOCK",NA(),IF(OR(D953="",E953=""),"",E953-D953))</f>
        <v/>
      </c>
    </row>
    <row r="954" spans="2:6" ht="16" x14ac:dyDescent="0.2">
      <c r="B954" s="55"/>
      <c r="C954" s="56"/>
      <c r="D954" s="52"/>
      <c r="E954" s="52"/>
      <c r="F954" s="47" t="str">
        <f ca="1">IF(_SF_CORE!$A$2="BLOCK",NA(),IF(OR(D954="",E954=""),"",E954-D954))</f>
        <v/>
      </c>
    </row>
    <row r="955" spans="2:6" ht="16" x14ac:dyDescent="0.2">
      <c r="B955" s="55"/>
      <c r="C955" s="56"/>
      <c r="D955" s="52"/>
      <c r="E955" s="52"/>
      <c r="F955" s="47" t="str">
        <f ca="1">IF(_SF_CORE!$A$2="BLOCK",NA(),IF(OR(D955="",E955=""),"",E955-D955))</f>
        <v/>
      </c>
    </row>
    <row r="956" spans="2:6" ht="16" x14ac:dyDescent="0.2">
      <c r="B956" s="55"/>
      <c r="C956" s="56"/>
      <c r="D956" s="52"/>
      <c r="E956" s="52"/>
      <c r="F956" s="47" t="str">
        <f ca="1">IF(_SF_CORE!$A$2="BLOCK",NA(),IF(OR(D956="",E956=""),"",E956-D956))</f>
        <v/>
      </c>
    </row>
    <row r="957" spans="2:6" ht="16" x14ac:dyDescent="0.2">
      <c r="B957" s="55"/>
      <c r="C957" s="56"/>
      <c r="D957" s="52"/>
      <c r="E957" s="52"/>
      <c r="F957" s="47" t="str">
        <f ca="1">IF(_SF_CORE!$A$2="BLOCK",NA(),IF(OR(D957="",E957=""),"",E957-D957))</f>
        <v/>
      </c>
    </row>
    <row r="958" spans="2:6" ht="16" x14ac:dyDescent="0.2">
      <c r="B958" s="55"/>
      <c r="C958" s="56"/>
      <c r="D958" s="52"/>
      <c r="E958" s="52"/>
      <c r="F958" s="47" t="str">
        <f ca="1">IF(_SF_CORE!$A$2="BLOCK",NA(),IF(OR(D958="",E958=""),"",E958-D958))</f>
        <v/>
      </c>
    </row>
    <row r="959" spans="2:6" ht="16" x14ac:dyDescent="0.2">
      <c r="B959" s="55"/>
      <c r="C959" s="56"/>
      <c r="D959" s="52"/>
      <c r="E959" s="52"/>
      <c r="F959" s="47" t="str">
        <f ca="1">IF(_SF_CORE!$A$2="BLOCK",NA(),IF(OR(D959="",E959=""),"",E959-D959))</f>
        <v/>
      </c>
    </row>
    <row r="960" spans="2:6" ht="16" x14ac:dyDescent="0.2">
      <c r="B960" s="55"/>
      <c r="C960" s="56"/>
      <c r="D960" s="52"/>
      <c r="E960" s="52"/>
      <c r="F960" s="47" t="str">
        <f ca="1">IF(_SF_CORE!$A$2="BLOCK",NA(),IF(OR(D960="",E960=""),"",E960-D960))</f>
        <v/>
      </c>
    </row>
    <row r="961" spans="2:6" ht="16" x14ac:dyDescent="0.2">
      <c r="B961" s="55"/>
      <c r="C961" s="56"/>
      <c r="D961" s="52"/>
      <c r="E961" s="52"/>
      <c r="F961" s="47" t="str">
        <f ca="1">IF(_SF_CORE!$A$2="BLOCK",NA(),IF(OR(D961="",E961=""),"",E961-D961))</f>
        <v/>
      </c>
    </row>
    <row r="962" spans="2:6" ht="16" x14ac:dyDescent="0.2">
      <c r="B962" s="55"/>
      <c r="C962" s="56"/>
      <c r="D962" s="52"/>
      <c r="E962" s="52"/>
      <c r="F962" s="47" t="str">
        <f ca="1">IF(_SF_CORE!$A$2="BLOCK",NA(),IF(OR(D962="",E962=""),"",E962-D962))</f>
        <v/>
      </c>
    </row>
    <row r="963" spans="2:6" ht="16" x14ac:dyDescent="0.2">
      <c r="B963" s="55"/>
      <c r="C963" s="56"/>
      <c r="D963" s="52"/>
      <c r="E963" s="52"/>
      <c r="F963" s="47" t="str">
        <f ca="1">IF(_SF_CORE!$A$2="BLOCK",NA(),IF(OR(D963="",E963=""),"",E963-D963))</f>
        <v/>
      </c>
    </row>
    <row r="964" spans="2:6" ht="16" x14ac:dyDescent="0.2">
      <c r="B964" s="55"/>
      <c r="C964" s="56"/>
      <c r="D964" s="52"/>
      <c r="E964" s="52"/>
      <c r="F964" s="47" t="str">
        <f ca="1">IF(_SF_CORE!$A$2="BLOCK",NA(),IF(OR(D964="",E964=""),"",E964-D964))</f>
        <v/>
      </c>
    </row>
    <row r="965" spans="2:6" ht="16" x14ac:dyDescent="0.2">
      <c r="B965" s="55"/>
      <c r="C965" s="56"/>
      <c r="D965" s="52"/>
      <c r="E965" s="52"/>
      <c r="F965" s="47" t="str">
        <f ca="1">IF(_SF_CORE!$A$2="BLOCK",NA(),IF(OR(D965="",E965=""),"",E965-D965))</f>
        <v/>
      </c>
    </row>
    <row r="966" spans="2:6" ht="16" x14ac:dyDescent="0.2">
      <c r="B966" s="55"/>
      <c r="C966" s="56"/>
      <c r="D966" s="52"/>
      <c r="E966" s="52"/>
      <c r="F966" s="47" t="str">
        <f ca="1">IF(_SF_CORE!$A$2="BLOCK",NA(),IF(OR(D966="",E966=""),"",E966-D966))</f>
        <v/>
      </c>
    </row>
    <row r="967" spans="2:6" ht="16" x14ac:dyDescent="0.2">
      <c r="B967" s="55"/>
      <c r="C967" s="56"/>
      <c r="D967" s="52"/>
      <c r="E967" s="52"/>
      <c r="F967" s="47" t="str">
        <f ca="1">IF(_SF_CORE!$A$2="BLOCK",NA(),IF(OR(D967="",E967=""),"",E967-D967))</f>
        <v/>
      </c>
    </row>
    <row r="968" spans="2:6" ht="16" x14ac:dyDescent="0.2">
      <c r="B968" s="55"/>
      <c r="C968" s="56"/>
      <c r="D968" s="52"/>
      <c r="E968" s="52"/>
      <c r="F968" s="47" t="str">
        <f ca="1">IF(_SF_CORE!$A$2="BLOCK",NA(),IF(OR(D968="",E968=""),"",E968-D968))</f>
        <v/>
      </c>
    </row>
    <row r="969" spans="2:6" ht="16" x14ac:dyDescent="0.2">
      <c r="B969" s="55"/>
      <c r="C969" s="56"/>
      <c r="D969" s="52"/>
      <c r="E969" s="52"/>
      <c r="F969" s="47" t="str">
        <f ca="1">IF(_SF_CORE!$A$2="BLOCK",NA(),IF(OR(D969="",E969=""),"",E969-D969))</f>
        <v/>
      </c>
    </row>
    <row r="970" spans="2:6" ht="16" x14ac:dyDescent="0.2">
      <c r="B970" s="55"/>
      <c r="C970" s="56"/>
      <c r="D970" s="52"/>
      <c r="E970" s="52"/>
      <c r="F970" s="47" t="str">
        <f ca="1">IF(_SF_CORE!$A$2="BLOCK",NA(),IF(OR(D970="",E970=""),"",E970-D970))</f>
        <v/>
      </c>
    </row>
    <row r="971" spans="2:6" ht="16" x14ac:dyDescent="0.2">
      <c r="B971" s="55"/>
      <c r="C971" s="56"/>
      <c r="D971" s="52"/>
      <c r="E971" s="52"/>
      <c r="F971" s="47" t="str">
        <f ca="1">IF(_SF_CORE!$A$2="BLOCK",NA(),IF(OR(D971="",E971=""),"",E971-D971))</f>
        <v/>
      </c>
    </row>
    <row r="972" spans="2:6" ht="16" x14ac:dyDescent="0.2">
      <c r="B972" s="55"/>
      <c r="C972" s="56"/>
      <c r="D972" s="52"/>
      <c r="E972" s="52"/>
      <c r="F972" s="47" t="str">
        <f ca="1">IF(_SF_CORE!$A$2="BLOCK",NA(),IF(OR(D972="",E972=""),"",E972-D972))</f>
        <v/>
      </c>
    </row>
    <row r="973" spans="2:6" ht="16" x14ac:dyDescent="0.2">
      <c r="B973" s="55"/>
      <c r="C973" s="56"/>
      <c r="D973" s="52"/>
      <c r="E973" s="52"/>
      <c r="F973" s="47" t="str">
        <f ca="1">IF(_SF_CORE!$A$2="BLOCK",NA(),IF(OR(D973="",E973=""),"",E973-D973))</f>
        <v/>
      </c>
    </row>
    <row r="974" spans="2:6" ht="16" x14ac:dyDescent="0.2">
      <c r="B974" s="55"/>
      <c r="C974" s="56"/>
      <c r="D974" s="52"/>
      <c r="E974" s="52"/>
      <c r="F974" s="47" t="str">
        <f ca="1">IF(_SF_CORE!$A$2="BLOCK",NA(),IF(OR(D974="",E974=""),"",E974-D974))</f>
        <v/>
      </c>
    </row>
    <row r="975" spans="2:6" ht="16" x14ac:dyDescent="0.2">
      <c r="B975" s="55"/>
      <c r="C975" s="56"/>
      <c r="D975" s="52"/>
      <c r="E975" s="52"/>
      <c r="F975" s="47" t="str">
        <f ca="1">IF(_SF_CORE!$A$2="BLOCK",NA(),IF(OR(D975="",E975=""),"",E975-D975))</f>
        <v/>
      </c>
    </row>
    <row r="976" spans="2:6" ht="16" x14ac:dyDescent="0.2">
      <c r="B976" s="55"/>
      <c r="C976" s="56"/>
      <c r="D976" s="52"/>
      <c r="E976" s="52"/>
      <c r="F976" s="47" t="str">
        <f ca="1">IF(_SF_CORE!$A$2="BLOCK",NA(),IF(OR(D976="",E976=""),"",E976-D976))</f>
        <v/>
      </c>
    </row>
    <row r="977" spans="2:6" ht="16" x14ac:dyDescent="0.2">
      <c r="B977" s="55"/>
      <c r="C977" s="56"/>
      <c r="D977" s="52"/>
      <c r="E977" s="52"/>
      <c r="F977" s="47" t="str">
        <f ca="1">IF(_SF_CORE!$A$2="BLOCK",NA(),IF(OR(D977="",E977=""),"",E977-D977))</f>
        <v/>
      </c>
    </row>
    <row r="978" spans="2:6" ht="16" x14ac:dyDescent="0.2">
      <c r="B978" s="55"/>
      <c r="C978" s="56"/>
      <c r="D978" s="52"/>
      <c r="E978" s="52"/>
      <c r="F978" s="47" t="str">
        <f ca="1">IF(_SF_CORE!$A$2="BLOCK",NA(),IF(OR(D978="",E978=""),"",E978-D978))</f>
        <v/>
      </c>
    </row>
    <row r="979" spans="2:6" ht="16" x14ac:dyDescent="0.2">
      <c r="B979" s="55"/>
      <c r="C979" s="56"/>
      <c r="D979" s="52"/>
      <c r="E979" s="52"/>
      <c r="F979" s="47" t="str">
        <f ca="1">IF(_SF_CORE!$A$2="BLOCK",NA(),IF(OR(D979="",E979=""),"",E979-D979))</f>
        <v/>
      </c>
    </row>
    <row r="980" spans="2:6" ht="16" x14ac:dyDescent="0.2">
      <c r="B980" s="55"/>
      <c r="C980" s="56"/>
      <c r="D980" s="52"/>
      <c r="E980" s="52"/>
      <c r="F980" s="47" t="str">
        <f ca="1">IF(_SF_CORE!$A$2="BLOCK",NA(),IF(OR(D980="",E980=""),"",E980-D980))</f>
        <v/>
      </c>
    </row>
    <row r="981" spans="2:6" ht="16" x14ac:dyDescent="0.2">
      <c r="B981" s="55"/>
      <c r="C981" s="56"/>
      <c r="D981" s="52"/>
      <c r="E981" s="52"/>
      <c r="F981" s="47" t="str">
        <f ca="1">IF(_SF_CORE!$A$2="BLOCK",NA(),IF(OR(D981="",E981=""),"",E981-D981))</f>
        <v/>
      </c>
    </row>
    <row r="982" spans="2:6" ht="16" x14ac:dyDescent="0.2">
      <c r="B982" s="55"/>
      <c r="C982" s="56"/>
      <c r="D982" s="52"/>
      <c r="E982" s="52"/>
      <c r="F982" s="47" t="str">
        <f ca="1">IF(_SF_CORE!$A$2="BLOCK",NA(),IF(OR(D982="",E982=""),"",E982-D982))</f>
        <v/>
      </c>
    </row>
    <row r="983" spans="2:6" ht="16" x14ac:dyDescent="0.2">
      <c r="B983" s="55"/>
      <c r="C983" s="56"/>
      <c r="D983" s="52"/>
      <c r="E983" s="52"/>
      <c r="F983" s="47" t="str">
        <f ca="1">IF(_SF_CORE!$A$2="BLOCK",NA(),IF(OR(D983="",E983=""),"",E983-D983))</f>
        <v/>
      </c>
    </row>
    <row r="984" spans="2:6" ht="16" x14ac:dyDescent="0.2">
      <c r="B984" s="55"/>
      <c r="C984" s="56"/>
      <c r="D984" s="52"/>
      <c r="E984" s="52"/>
      <c r="F984" s="47" t="str">
        <f ca="1">IF(_SF_CORE!$A$2="BLOCK",NA(),IF(OR(D984="",E984=""),"",E984-D984))</f>
        <v/>
      </c>
    </row>
    <row r="985" spans="2:6" ht="16" x14ac:dyDescent="0.2">
      <c r="B985" s="55"/>
      <c r="C985" s="56"/>
      <c r="D985" s="52"/>
      <c r="E985" s="52"/>
      <c r="F985" s="47" t="str">
        <f ca="1">IF(_SF_CORE!$A$2="BLOCK",NA(),IF(OR(D985="",E985=""),"",E985-D985))</f>
        <v/>
      </c>
    </row>
    <row r="986" spans="2:6" ht="16" x14ac:dyDescent="0.2">
      <c r="B986" s="55"/>
      <c r="C986" s="56"/>
      <c r="D986" s="52"/>
      <c r="E986" s="52"/>
      <c r="F986" s="47" t="str">
        <f ca="1">IF(_SF_CORE!$A$2="BLOCK",NA(),IF(OR(D986="",E986=""),"",E986-D986))</f>
        <v/>
      </c>
    </row>
    <row r="987" spans="2:6" ht="16" x14ac:dyDescent="0.2">
      <c r="B987" s="55"/>
      <c r="C987" s="56"/>
      <c r="D987" s="52"/>
      <c r="E987" s="52"/>
      <c r="F987" s="47" t="str">
        <f ca="1">IF(_SF_CORE!$A$2="BLOCK",NA(),IF(OR(D987="",E987=""),"",E987-D987))</f>
        <v/>
      </c>
    </row>
    <row r="988" spans="2:6" ht="16" x14ac:dyDescent="0.2">
      <c r="B988" s="55"/>
      <c r="C988" s="56"/>
      <c r="D988" s="52"/>
      <c r="E988" s="52"/>
      <c r="F988" s="47" t="str">
        <f ca="1">IF(_SF_CORE!$A$2="BLOCK",NA(),IF(OR(D988="",E988=""),"",E988-D988))</f>
        <v/>
      </c>
    </row>
    <row r="989" spans="2:6" ht="16" x14ac:dyDescent="0.2">
      <c r="B989" s="55"/>
      <c r="C989" s="56"/>
      <c r="D989" s="52"/>
      <c r="E989" s="52"/>
      <c r="F989" s="47" t="str">
        <f ca="1">IF(_SF_CORE!$A$2="BLOCK",NA(),IF(OR(D989="",E989=""),"",E989-D989))</f>
        <v/>
      </c>
    </row>
    <row r="990" spans="2:6" ht="16" x14ac:dyDescent="0.2">
      <c r="B990" s="55"/>
      <c r="C990" s="56"/>
      <c r="D990" s="52"/>
      <c r="E990" s="52"/>
      <c r="F990" s="47" t="str">
        <f ca="1">IF(_SF_CORE!$A$2="BLOCK",NA(),IF(OR(D990="",E990=""),"",E990-D990))</f>
        <v/>
      </c>
    </row>
    <row r="991" spans="2:6" ht="16" x14ac:dyDescent="0.2">
      <c r="B991" s="55"/>
      <c r="C991" s="56"/>
      <c r="D991" s="52"/>
      <c r="E991" s="52"/>
      <c r="F991" s="47" t="str">
        <f ca="1">IF(_SF_CORE!$A$2="BLOCK",NA(),IF(OR(D991="",E991=""),"",E991-D991))</f>
        <v/>
      </c>
    </row>
    <row r="992" spans="2:6" ht="16" x14ac:dyDescent="0.2">
      <c r="B992" s="55"/>
      <c r="C992" s="56"/>
      <c r="D992" s="52"/>
      <c r="E992" s="52"/>
      <c r="F992" s="47" t="str">
        <f ca="1">IF(_SF_CORE!$A$2="BLOCK",NA(),IF(OR(D992="",E992=""),"",E992-D992))</f>
        <v/>
      </c>
    </row>
    <row r="993" spans="2:6" ht="16" x14ac:dyDescent="0.2">
      <c r="B993" s="55"/>
      <c r="C993" s="56"/>
      <c r="D993" s="52"/>
      <c r="E993" s="52"/>
      <c r="F993" s="47" t="str">
        <f ca="1">IF(_SF_CORE!$A$2="BLOCK",NA(),IF(OR(D993="",E993=""),"",E993-D993))</f>
        <v/>
      </c>
    </row>
    <row r="994" spans="2:6" ht="16" x14ac:dyDescent="0.2">
      <c r="B994" s="55"/>
      <c r="C994" s="56"/>
      <c r="D994" s="52"/>
      <c r="E994" s="52"/>
      <c r="F994" s="47" t="str">
        <f ca="1">IF(_SF_CORE!$A$2="BLOCK",NA(),IF(OR(D994="",E994=""),"",E994-D994))</f>
        <v/>
      </c>
    </row>
    <row r="995" spans="2:6" ht="16" x14ac:dyDescent="0.2">
      <c r="B995" s="55"/>
      <c r="C995" s="56"/>
      <c r="D995" s="52"/>
      <c r="E995" s="52"/>
      <c r="F995" s="47" t="str">
        <f ca="1">IF(_SF_CORE!$A$2="BLOCK",NA(),IF(OR(D995="",E995=""),"",E995-D995))</f>
        <v/>
      </c>
    </row>
    <row r="996" spans="2:6" ht="16" x14ac:dyDescent="0.2">
      <c r="B996" s="55"/>
      <c r="C996" s="56"/>
      <c r="D996" s="52"/>
      <c r="E996" s="52"/>
      <c r="F996" s="47" t="str">
        <f ca="1">IF(_SF_CORE!$A$2="BLOCK",NA(),IF(OR(D996="",E996=""),"",E996-D996))</f>
        <v/>
      </c>
    </row>
    <row r="997" spans="2:6" ht="16" x14ac:dyDescent="0.2">
      <c r="B997" s="55"/>
      <c r="C997" s="56"/>
      <c r="D997" s="52"/>
      <c r="E997" s="52"/>
      <c r="F997" s="47" t="str">
        <f ca="1">IF(_SF_CORE!$A$2="BLOCK",NA(),IF(OR(D997="",E997=""),"",E997-D997))</f>
        <v/>
      </c>
    </row>
    <row r="998" spans="2:6" ht="16" x14ac:dyDescent="0.2">
      <c r="B998" s="55"/>
      <c r="C998" s="56"/>
      <c r="D998" s="52"/>
      <c r="E998" s="52"/>
      <c r="F998" s="47" t="str">
        <f ca="1">IF(_SF_CORE!$A$2="BLOCK",NA(),IF(OR(D998="",E998=""),"",E998-D998))</f>
        <v/>
      </c>
    </row>
    <row r="999" spans="2:6" ht="16" x14ac:dyDescent="0.2">
      <c r="B999" s="55"/>
      <c r="C999" s="56"/>
      <c r="D999" s="52"/>
      <c r="E999" s="52"/>
      <c r="F999" s="47" t="str">
        <f ca="1">IF(_SF_CORE!$A$2="BLOCK",NA(),IF(OR(D999="",E999=""),"",E999-D999))</f>
        <v/>
      </c>
    </row>
    <row r="1000" spans="2:6" ht="16" x14ac:dyDescent="0.2">
      <c r="B1000" s="55"/>
      <c r="C1000" s="56"/>
      <c r="D1000" s="52"/>
      <c r="E1000" s="52"/>
      <c r="F1000" s="47" t="str">
        <f ca="1">IF(_SF_CORE!$A$2="BLOCK",NA(),IF(OR(D1000="",E1000=""),"",E1000-D1000))</f>
        <v/>
      </c>
    </row>
    <row r="1001" spans="2:6" ht="16" x14ac:dyDescent="0.2">
      <c r="B1001" s="55"/>
      <c r="C1001" s="56"/>
      <c r="D1001" s="52"/>
      <c r="E1001" s="52"/>
      <c r="F1001" s="47" t="str">
        <f ca="1">IF(_SF_CORE!$A$2="BLOCK",NA(),IF(OR(D1001="",E1001=""),"",E1001-D1001))</f>
        <v/>
      </c>
    </row>
    <row r="1002" spans="2:6" ht="16" x14ac:dyDescent="0.2">
      <c r="B1002" s="55"/>
      <c r="C1002" s="56"/>
      <c r="D1002" s="52"/>
      <c r="E1002" s="52"/>
      <c r="F1002" s="47" t="str">
        <f ca="1">IF(_SF_CORE!$A$2="BLOCK",NA(),IF(OR(D1002="",E1002=""),"",E1002-D1002))</f>
        <v/>
      </c>
    </row>
    <row r="1003" spans="2:6" ht="16" x14ac:dyDescent="0.2">
      <c r="B1003" s="55"/>
      <c r="C1003" s="56"/>
      <c r="D1003" s="52"/>
      <c r="E1003" s="52"/>
      <c r="F1003" s="47" t="str">
        <f ca="1">IF(_SF_CORE!$A$2="BLOCK",NA(),IF(OR(D1003="",E1003=""),"",E1003-D1003))</f>
        <v/>
      </c>
    </row>
    <row r="1004" spans="2:6" ht="16" x14ac:dyDescent="0.2">
      <c r="B1004" s="55"/>
      <c r="C1004" s="56"/>
      <c r="D1004" s="52"/>
      <c r="E1004" s="52"/>
      <c r="F1004" s="47" t="str">
        <f ca="1">IF(_SF_CORE!$A$2="BLOCK",NA(),IF(OR(D1004="",E1004=""),"",E1004-D1004))</f>
        <v/>
      </c>
    </row>
    <row r="1005" spans="2:6" ht="16" x14ac:dyDescent="0.2">
      <c r="B1005" s="55"/>
      <c r="C1005" s="56"/>
      <c r="D1005" s="52"/>
      <c r="E1005" s="52"/>
      <c r="F1005" s="47" t="str">
        <f ca="1">IF(_SF_CORE!$A$2="BLOCK",NA(),IF(OR(D1005="",E1005=""),"",E1005-D1005))</f>
        <v/>
      </c>
    </row>
    <row r="1006" spans="2:6" ht="16" x14ac:dyDescent="0.2">
      <c r="B1006" s="55"/>
      <c r="C1006" s="56"/>
      <c r="D1006" s="52"/>
      <c r="E1006" s="52"/>
      <c r="F1006" s="47" t="str">
        <f ca="1">IF(_SF_CORE!$A$2="BLOCK",NA(),IF(OR(D1006="",E1006=""),"",E1006-D1006))</f>
        <v/>
      </c>
    </row>
    <row r="1007" spans="2:6" ht="16" x14ac:dyDescent="0.2">
      <c r="B1007" s="55"/>
      <c r="C1007" s="56"/>
      <c r="D1007" s="52"/>
      <c r="E1007" s="52"/>
      <c r="F1007" s="47" t="str">
        <f ca="1">IF(_SF_CORE!$A$2="BLOCK",NA(),IF(OR(D1007="",E1007=""),"",E1007-D1007))</f>
        <v/>
      </c>
    </row>
    <row r="1008" spans="2:6" ht="16" x14ac:dyDescent="0.2">
      <c r="B1008" s="55"/>
      <c r="C1008" s="56"/>
      <c r="D1008" s="52"/>
      <c r="E1008" s="52"/>
      <c r="F1008" s="47" t="str">
        <f ca="1">IF(_SF_CORE!$A$2="BLOCK",NA(),IF(OR(D1008="",E1008=""),"",E1008-D1008))</f>
        <v/>
      </c>
    </row>
    <row r="1009" spans="2:6" ht="16" x14ac:dyDescent="0.2">
      <c r="B1009" s="55"/>
      <c r="C1009" s="56"/>
      <c r="D1009" s="52"/>
      <c r="E1009" s="52"/>
      <c r="F1009" s="47" t="str">
        <f ca="1">IF(_SF_CORE!$A$2="BLOCK",NA(),IF(OR(D1009="",E1009=""),"",E1009-D1009))</f>
        <v/>
      </c>
    </row>
    <row r="1010" spans="2:6" ht="16" x14ac:dyDescent="0.2">
      <c r="B1010" s="55"/>
      <c r="C1010" s="56"/>
      <c r="D1010" s="52"/>
      <c r="E1010" s="52"/>
      <c r="F1010" s="47" t="str">
        <f ca="1">IF(_SF_CORE!$A$2="BLOCK",NA(),IF(OR(D1010="",E1010=""),"",E1010-D1010))</f>
        <v/>
      </c>
    </row>
    <row r="1011" spans="2:6" ht="16" x14ac:dyDescent="0.2">
      <c r="B1011" s="55"/>
      <c r="C1011" s="56"/>
      <c r="D1011" s="52"/>
      <c r="E1011" s="52"/>
      <c r="F1011" s="47" t="str">
        <f ca="1">IF(_SF_CORE!$A$2="BLOCK",NA(),IF(OR(D1011="",E1011=""),"",E1011-D1011))</f>
        <v/>
      </c>
    </row>
    <row r="1012" spans="2:6" ht="16" x14ac:dyDescent="0.2">
      <c r="B1012" s="55"/>
      <c r="C1012" s="56"/>
      <c r="D1012" s="52"/>
      <c r="E1012" s="52"/>
      <c r="F1012" s="47" t="str">
        <f ca="1">IF(_SF_CORE!$A$2="BLOCK",NA(),IF(OR(D1012="",E1012=""),"",E1012-D1012))</f>
        <v/>
      </c>
    </row>
    <row r="1013" spans="2:6" ht="16" x14ac:dyDescent="0.2">
      <c r="B1013" s="55"/>
      <c r="C1013" s="56"/>
      <c r="D1013" s="52"/>
      <c r="E1013" s="52"/>
      <c r="F1013" s="47" t="str">
        <f ca="1">IF(_SF_CORE!$A$2="BLOCK",NA(),IF(OR(D1013="",E1013=""),"",E1013-D1013))</f>
        <v/>
      </c>
    </row>
    <row r="1014" spans="2:6" ht="16" x14ac:dyDescent="0.2">
      <c r="B1014" s="55"/>
      <c r="C1014" s="56"/>
      <c r="D1014" s="52"/>
      <c r="E1014" s="52"/>
      <c r="F1014" s="47" t="str">
        <f ca="1">IF(_SF_CORE!$A$2="BLOCK",NA(),IF(OR(D1014="",E1014=""),"",E1014-D1014))</f>
        <v/>
      </c>
    </row>
    <row r="1015" spans="2:6" ht="16" x14ac:dyDescent="0.2">
      <c r="B1015" s="55"/>
      <c r="C1015" s="56"/>
      <c r="D1015" s="52"/>
      <c r="E1015" s="52"/>
      <c r="F1015" s="47" t="str">
        <f ca="1">IF(_SF_CORE!$A$2="BLOCK",NA(),IF(OR(D1015="",E1015=""),"",E1015-D1015))</f>
        <v/>
      </c>
    </row>
    <row r="1016" spans="2:6" ht="16" x14ac:dyDescent="0.2">
      <c r="B1016" s="55"/>
      <c r="C1016" s="56"/>
      <c r="D1016" s="52"/>
      <c r="E1016" s="52"/>
      <c r="F1016" s="47" t="str">
        <f ca="1">IF(_SF_CORE!$A$2="BLOCK",NA(),IF(OR(D1016="",E1016=""),"",E1016-D1016))</f>
        <v/>
      </c>
    </row>
    <row r="1017" spans="2:6" ht="16" x14ac:dyDescent="0.2">
      <c r="B1017" s="55"/>
      <c r="C1017" s="56"/>
      <c r="D1017" s="52"/>
      <c r="E1017" s="52"/>
      <c r="F1017" s="47" t="str">
        <f ca="1">IF(_SF_CORE!$A$2="BLOCK",NA(),IF(OR(D1017="",E1017=""),"",E1017-D1017))</f>
        <v/>
      </c>
    </row>
    <row r="1018" spans="2:6" ht="16" x14ac:dyDescent="0.2">
      <c r="B1018" s="55"/>
      <c r="C1018" s="56"/>
      <c r="D1018" s="52"/>
      <c r="E1018" s="52"/>
      <c r="F1018" s="47" t="str">
        <f ca="1">IF(_SF_CORE!$A$2="BLOCK",NA(),IF(OR(D1018="",E1018=""),"",E1018-D1018))</f>
        <v/>
      </c>
    </row>
    <row r="1019" spans="2:6" ht="16" x14ac:dyDescent="0.2">
      <c r="B1019" s="55"/>
      <c r="C1019" s="56"/>
      <c r="D1019" s="52"/>
      <c r="E1019" s="52"/>
      <c r="F1019" s="47" t="str">
        <f ca="1">IF(_SF_CORE!$A$2="BLOCK",NA(),IF(OR(D1019="",E1019=""),"",E1019-D1019))</f>
        <v/>
      </c>
    </row>
    <row r="1020" spans="2:6" ht="16" x14ac:dyDescent="0.2">
      <c r="B1020" s="55"/>
      <c r="C1020" s="56"/>
      <c r="D1020" s="52"/>
      <c r="E1020" s="52"/>
      <c r="F1020" s="47" t="str">
        <f ca="1">IF(_SF_CORE!$A$2="BLOCK",NA(),IF(OR(D1020="",E1020=""),"",E1020-D1020))</f>
        <v/>
      </c>
    </row>
    <row r="1021" spans="2:6" ht="16" x14ac:dyDescent="0.2">
      <c r="B1021" s="55"/>
      <c r="C1021" s="56"/>
      <c r="D1021" s="52"/>
      <c r="E1021" s="52"/>
      <c r="F1021" s="47" t="str">
        <f ca="1">IF(_SF_CORE!$A$2="BLOCK",NA(),IF(OR(D1021="",E1021=""),"",E1021-D1021))</f>
        <v/>
      </c>
    </row>
    <row r="1022" spans="2:6" ht="16" x14ac:dyDescent="0.2">
      <c r="B1022" s="55"/>
      <c r="C1022" s="56"/>
      <c r="D1022" s="52"/>
      <c r="E1022" s="52"/>
      <c r="F1022" s="47" t="str">
        <f ca="1">IF(_SF_CORE!$A$2="BLOCK",NA(),IF(OR(D1022="",E1022=""),"",E1022-D1022))</f>
        <v/>
      </c>
    </row>
    <row r="1023" spans="2:6" ht="16" x14ac:dyDescent="0.2">
      <c r="B1023" s="55"/>
      <c r="C1023" s="56"/>
      <c r="D1023" s="52"/>
      <c r="E1023" s="52"/>
      <c r="F1023" s="47" t="str">
        <f ca="1">IF(_SF_CORE!$A$2="BLOCK",NA(),IF(OR(D1023="",E1023=""),"",E1023-D1023))</f>
        <v/>
      </c>
    </row>
    <row r="1024" spans="2:6" ht="16" x14ac:dyDescent="0.2">
      <c r="B1024" s="55"/>
      <c r="C1024" s="56"/>
      <c r="D1024" s="52"/>
      <c r="E1024" s="52"/>
      <c r="F1024" s="47" t="str">
        <f ca="1">IF(_SF_CORE!$A$2="BLOCK",NA(),IF(OR(D1024="",E1024=""),"",E1024-D1024))</f>
        <v/>
      </c>
    </row>
    <row r="1025" spans="2:6" ht="16" x14ac:dyDescent="0.2">
      <c r="B1025" s="55"/>
      <c r="C1025" s="56"/>
      <c r="D1025" s="52"/>
      <c r="E1025" s="52"/>
      <c r="F1025" s="47" t="str">
        <f ca="1">IF(_SF_CORE!$A$2="BLOCK",NA(),IF(OR(D1025="",E1025=""),"",E1025-D1025))</f>
        <v/>
      </c>
    </row>
    <row r="1026" spans="2:6" ht="16" x14ac:dyDescent="0.2">
      <c r="B1026" s="55"/>
      <c r="C1026" s="56"/>
      <c r="D1026" s="52"/>
      <c r="E1026" s="52"/>
      <c r="F1026" s="47" t="str">
        <f ca="1">IF(_SF_CORE!$A$2="BLOCK",NA(),IF(OR(D1026="",E1026=""),"",E1026-D1026))</f>
        <v/>
      </c>
    </row>
    <row r="1027" spans="2:6" ht="16" x14ac:dyDescent="0.2">
      <c r="B1027" s="55"/>
      <c r="C1027" s="56"/>
      <c r="D1027" s="52"/>
      <c r="E1027" s="52"/>
      <c r="F1027" s="47" t="str">
        <f ca="1">IF(_SF_CORE!$A$2="BLOCK",NA(),IF(OR(D1027="",E1027=""),"",E1027-D1027))</f>
        <v/>
      </c>
    </row>
    <row r="1028" spans="2:6" ht="16" x14ac:dyDescent="0.2">
      <c r="B1028" s="55"/>
      <c r="C1028" s="56"/>
      <c r="D1028" s="52"/>
      <c r="E1028" s="52"/>
      <c r="F1028" s="47" t="str">
        <f ca="1">IF(_SF_CORE!$A$2="BLOCK",NA(),IF(OR(D1028="",E1028=""),"",E1028-D1028))</f>
        <v/>
      </c>
    </row>
    <row r="1029" spans="2:6" ht="16" x14ac:dyDescent="0.2">
      <c r="B1029" s="55"/>
      <c r="C1029" s="56"/>
      <c r="D1029" s="52"/>
      <c r="E1029" s="52"/>
      <c r="F1029" s="47" t="str">
        <f ca="1">IF(_SF_CORE!$A$2="BLOCK",NA(),IF(OR(D1029="",E1029=""),"",E1029-D1029))</f>
        <v/>
      </c>
    </row>
    <row r="1030" spans="2:6" ht="16" x14ac:dyDescent="0.2">
      <c r="B1030" s="55"/>
      <c r="C1030" s="56"/>
      <c r="D1030" s="52"/>
      <c r="E1030" s="52"/>
      <c r="F1030" s="47" t="str">
        <f ca="1">IF(_SF_CORE!$A$2="BLOCK",NA(),IF(OR(D1030="",E1030=""),"",E1030-D1030))</f>
        <v/>
      </c>
    </row>
    <row r="1031" spans="2:6" ht="16" x14ac:dyDescent="0.2">
      <c r="B1031" s="55"/>
      <c r="C1031" s="56"/>
      <c r="D1031" s="52"/>
      <c r="E1031" s="52"/>
      <c r="F1031" s="47" t="str">
        <f ca="1">IF(_SF_CORE!$A$2="BLOCK",NA(),IF(OR(D1031="",E1031=""),"",E1031-D1031))</f>
        <v/>
      </c>
    </row>
    <row r="1032" spans="2:6" ht="16" x14ac:dyDescent="0.2">
      <c r="B1032" s="55"/>
      <c r="C1032" s="56"/>
      <c r="D1032" s="52"/>
      <c r="E1032" s="52"/>
      <c r="F1032" s="47" t="str">
        <f ca="1">IF(_SF_CORE!$A$2="BLOCK",NA(),IF(OR(D1032="",E1032=""),"",E1032-D1032))</f>
        <v/>
      </c>
    </row>
    <row r="1033" spans="2:6" ht="16" x14ac:dyDescent="0.2">
      <c r="B1033" s="55"/>
      <c r="C1033" s="56"/>
      <c r="D1033" s="52"/>
      <c r="E1033" s="52"/>
      <c r="F1033" s="47" t="str">
        <f ca="1">IF(_SF_CORE!$A$2="BLOCK",NA(),IF(OR(D1033="",E1033=""),"",E1033-D1033))</f>
        <v/>
      </c>
    </row>
    <row r="1034" spans="2:6" ht="16" x14ac:dyDescent="0.2">
      <c r="B1034" s="55"/>
      <c r="C1034" s="56"/>
      <c r="D1034" s="52"/>
      <c r="E1034" s="52"/>
      <c r="F1034" s="47" t="str">
        <f ca="1">IF(_SF_CORE!$A$2="BLOCK",NA(),IF(OR(D1034="",E1034=""),"",E1034-D1034))</f>
        <v/>
      </c>
    </row>
    <row r="1035" spans="2:6" ht="16" x14ac:dyDescent="0.2">
      <c r="B1035" s="55"/>
      <c r="C1035" s="56"/>
      <c r="D1035" s="52"/>
      <c r="E1035" s="52"/>
      <c r="F1035" s="47" t="str">
        <f ca="1">IF(_SF_CORE!$A$2="BLOCK",NA(),IF(OR(D1035="",E1035=""),"",E1035-D1035))</f>
        <v/>
      </c>
    </row>
    <row r="1036" spans="2:6" ht="16" x14ac:dyDescent="0.2">
      <c r="B1036" s="55"/>
      <c r="C1036" s="56"/>
      <c r="D1036" s="52"/>
      <c r="E1036" s="52"/>
      <c r="F1036" s="47" t="str">
        <f ca="1">IF(_SF_CORE!$A$2="BLOCK",NA(),IF(OR(D1036="",E1036=""),"",E1036-D1036))</f>
        <v/>
      </c>
    </row>
    <row r="1037" spans="2:6" ht="16" x14ac:dyDescent="0.2">
      <c r="B1037" s="55"/>
      <c r="C1037" s="56"/>
      <c r="D1037" s="52"/>
      <c r="E1037" s="52"/>
      <c r="F1037" s="47" t="str">
        <f ca="1">IF(_SF_CORE!$A$2="BLOCK",NA(),IF(OR(D1037="",E1037=""),"",E1037-D1037))</f>
        <v/>
      </c>
    </row>
    <row r="1038" spans="2:6" ht="16" x14ac:dyDescent="0.2">
      <c r="B1038" s="55"/>
      <c r="C1038" s="56"/>
      <c r="D1038" s="52"/>
      <c r="E1038" s="52"/>
      <c r="F1038" s="47" t="str">
        <f ca="1">IF(_SF_CORE!$A$2="BLOCK",NA(),IF(OR(D1038="",E1038=""),"",E1038-D1038))</f>
        <v/>
      </c>
    </row>
    <row r="1039" spans="2:6" ht="16" x14ac:dyDescent="0.2">
      <c r="B1039" s="55"/>
      <c r="C1039" s="56"/>
      <c r="D1039" s="52"/>
      <c r="E1039" s="52"/>
      <c r="F1039" s="47" t="str">
        <f ca="1">IF(_SF_CORE!$A$2="BLOCK",NA(),IF(OR(D1039="",E1039=""),"",E1039-D1039))</f>
        <v/>
      </c>
    </row>
    <row r="1040" spans="2:6" ht="16" x14ac:dyDescent="0.2">
      <c r="B1040" s="55"/>
      <c r="C1040" s="56"/>
      <c r="D1040" s="52"/>
      <c r="E1040" s="52"/>
      <c r="F1040" s="47" t="str">
        <f ca="1">IF(_SF_CORE!$A$2="BLOCK",NA(),IF(OR(D1040="",E1040=""),"",E1040-D1040))</f>
        <v/>
      </c>
    </row>
    <row r="1041" spans="2:6" ht="16" x14ac:dyDescent="0.2">
      <c r="B1041" s="55"/>
      <c r="C1041" s="56"/>
      <c r="D1041" s="52"/>
      <c r="E1041" s="52"/>
      <c r="F1041" s="47" t="str">
        <f ca="1">IF(_SF_CORE!$A$2="BLOCK",NA(),IF(OR(D1041="",E1041=""),"",E1041-D1041))</f>
        <v/>
      </c>
    </row>
    <row r="1042" spans="2:6" ht="16" x14ac:dyDescent="0.2">
      <c r="B1042" s="55"/>
      <c r="C1042" s="56"/>
      <c r="D1042" s="52"/>
      <c r="E1042" s="52"/>
      <c r="F1042" s="47" t="str">
        <f ca="1">IF(_SF_CORE!$A$2="BLOCK",NA(),IF(OR(D1042="",E1042=""),"",E1042-D1042))</f>
        <v/>
      </c>
    </row>
    <row r="1043" spans="2:6" ht="16" x14ac:dyDescent="0.2">
      <c r="B1043" s="55"/>
      <c r="C1043" s="56"/>
      <c r="D1043" s="52"/>
      <c r="E1043" s="52"/>
      <c r="F1043" s="47" t="str">
        <f ca="1">IF(_SF_CORE!$A$2="BLOCK",NA(),IF(OR(D1043="",E1043=""),"",E1043-D1043))</f>
        <v/>
      </c>
    </row>
    <row r="1044" spans="2:6" ht="16" x14ac:dyDescent="0.2">
      <c r="B1044" s="55"/>
      <c r="C1044" s="56"/>
      <c r="D1044" s="52"/>
      <c r="E1044" s="52"/>
      <c r="F1044" s="47" t="str">
        <f ca="1">IF(_SF_CORE!$A$2="BLOCK",NA(),IF(OR(D1044="",E1044=""),"",E1044-D1044))</f>
        <v/>
      </c>
    </row>
    <row r="1045" spans="2:6" ht="16" x14ac:dyDescent="0.2">
      <c r="B1045" s="55"/>
      <c r="C1045" s="56"/>
      <c r="D1045" s="52"/>
      <c r="E1045" s="52"/>
      <c r="F1045" s="47" t="str">
        <f ca="1">IF(_SF_CORE!$A$2="BLOCK",NA(),IF(OR(D1045="",E1045=""),"",E1045-D1045))</f>
        <v/>
      </c>
    </row>
    <row r="1046" spans="2:6" ht="16" x14ac:dyDescent="0.2">
      <c r="B1046" s="55"/>
      <c r="C1046" s="56"/>
      <c r="D1046" s="52"/>
      <c r="E1046" s="52"/>
      <c r="F1046" s="47" t="str">
        <f ca="1">IF(_SF_CORE!$A$2="BLOCK",NA(),IF(OR(D1046="",E1046=""),"",E1046-D1046))</f>
        <v/>
      </c>
    </row>
    <row r="1047" spans="2:6" ht="16" x14ac:dyDescent="0.2">
      <c r="B1047" s="55"/>
      <c r="C1047" s="56"/>
      <c r="D1047" s="52"/>
      <c r="E1047" s="52"/>
      <c r="F1047" s="47" t="str">
        <f ca="1">IF(_SF_CORE!$A$2="BLOCK",NA(),IF(OR(D1047="",E1047=""),"",E1047-D1047))</f>
        <v/>
      </c>
    </row>
    <row r="1048" spans="2:6" ht="16" x14ac:dyDescent="0.2">
      <c r="B1048" s="55"/>
      <c r="C1048" s="56"/>
      <c r="D1048" s="52"/>
      <c r="E1048" s="52"/>
      <c r="F1048" s="47" t="str">
        <f ca="1">IF(_SF_CORE!$A$2="BLOCK",NA(),IF(OR(D1048="",E1048=""),"",E1048-D1048))</f>
        <v/>
      </c>
    </row>
    <row r="1049" spans="2:6" ht="16" x14ac:dyDescent="0.2">
      <c r="B1049" s="55"/>
      <c r="C1049" s="56"/>
      <c r="D1049" s="52"/>
      <c r="E1049" s="52"/>
      <c r="F1049" s="47" t="str">
        <f ca="1">IF(_SF_CORE!$A$2="BLOCK",NA(),IF(OR(D1049="",E1049=""),"",E1049-D1049))</f>
        <v/>
      </c>
    </row>
    <row r="1050" spans="2:6" ht="16" x14ac:dyDescent="0.2">
      <c r="B1050" s="55"/>
      <c r="C1050" s="56"/>
      <c r="D1050" s="52"/>
      <c r="E1050" s="52"/>
      <c r="F1050" s="47" t="str">
        <f ca="1">IF(_SF_CORE!$A$2="BLOCK",NA(),IF(OR(D1050="",E1050=""),"",E1050-D1050))</f>
        <v/>
      </c>
    </row>
    <row r="1051" spans="2:6" ht="16" x14ac:dyDescent="0.2">
      <c r="B1051" s="55"/>
      <c r="C1051" s="56"/>
      <c r="D1051" s="52"/>
      <c r="E1051" s="52"/>
      <c r="F1051" s="47" t="str">
        <f ca="1">IF(_SF_CORE!$A$2="BLOCK",NA(),IF(OR(D1051="",E1051=""),"",E1051-D1051))</f>
        <v/>
      </c>
    </row>
    <row r="1052" spans="2:6" ht="16" x14ac:dyDescent="0.2">
      <c r="B1052" s="55"/>
      <c r="C1052" s="56"/>
      <c r="D1052" s="52"/>
      <c r="E1052" s="52"/>
      <c r="F1052" s="47" t="str">
        <f ca="1">IF(_SF_CORE!$A$2="BLOCK",NA(),IF(OR(D1052="",E1052=""),"",E1052-D1052))</f>
        <v/>
      </c>
    </row>
    <row r="1053" spans="2:6" ht="16" x14ac:dyDescent="0.2">
      <c r="B1053" s="55"/>
      <c r="C1053" s="56"/>
      <c r="D1053" s="52"/>
      <c r="E1053" s="52"/>
      <c r="F1053" s="47" t="str">
        <f ca="1">IF(_SF_CORE!$A$2="BLOCK",NA(),IF(OR(D1053="",E1053=""),"",E1053-D1053))</f>
        <v/>
      </c>
    </row>
    <row r="1054" spans="2:6" ht="16" x14ac:dyDescent="0.2">
      <c r="B1054" s="55"/>
      <c r="C1054" s="56"/>
      <c r="D1054" s="52"/>
      <c r="E1054" s="52"/>
      <c r="F1054" s="47" t="str">
        <f ca="1">IF(_SF_CORE!$A$2="BLOCK",NA(),IF(OR(D1054="",E1054=""),"",E1054-D1054))</f>
        <v/>
      </c>
    </row>
    <row r="1055" spans="2:6" ht="16" x14ac:dyDescent="0.2">
      <c r="B1055" s="55"/>
      <c r="C1055" s="56"/>
      <c r="D1055" s="52"/>
      <c r="E1055" s="52"/>
      <c r="F1055" s="47" t="str">
        <f ca="1">IF(_SF_CORE!$A$2="BLOCK",NA(),IF(OR(D1055="",E1055=""),"",E1055-D1055))</f>
        <v/>
      </c>
    </row>
    <row r="1056" spans="2:6" ht="16" x14ac:dyDescent="0.2">
      <c r="B1056" s="55"/>
      <c r="C1056" s="56"/>
      <c r="D1056" s="52"/>
      <c r="E1056" s="52"/>
      <c r="F1056" s="47" t="str">
        <f ca="1">IF(_SF_CORE!$A$2="BLOCK",NA(),IF(OR(D1056="",E1056=""),"",E1056-D1056))</f>
        <v/>
      </c>
    </row>
    <row r="1057" spans="2:6" ht="16" x14ac:dyDescent="0.2">
      <c r="B1057" s="55"/>
      <c r="C1057" s="56"/>
      <c r="D1057" s="52"/>
      <c r="E1057" s="52"/>
      <c r="F1057" s="47" t="str">
        <f ca="1">IF(_SF_CORE!$A$2="BLOCK",NA(),IF(OR(D1057="",E1057=""),"",E1057-D1057))</f>
        <v/>
      </c>
    </row>
    <row r="1058" spans="2:6" ht="16" x14ac:dyDescent="0.2">
      <c r="B1058" s="55"/>
      <c r="C1058" s="56"/>
      <c r="D1058" s="52"/>
      <c r="E1058" s="52"/>
      <c r="F1058" s="47" t="str">
        <f ca="1">IF(_SF_CORE!$A$2="BLOCK",NA(),IF(OR(D1058="",E1058=""),"",E1058-D1058))</f>
        <v/>
      </c>
    </row>
    <row r="1059" spans="2:6" ht="16" x14ac:dyDescent="0.2">
      <c r="B1059" s="55"/>
      <c r="C1059" s="56"/>
      <c r="D1059" s="52"/>
      <c r="E1059" s="52"/>
      <c r="F1059" s="47" t="str">
        <f ca="1">IF(_SF_CORE!$A$2="BLOCK",NA(),IF(OR(D1059="",E1059=""),"",E1059-D1059))</f>
        <v/>
      </c>
    </row>
    <row r="1060" spans="2:6" ht="16" x14ac:dyDescent="0.2">
      <c r="B1060" s="55"/>
      <c r="C1060" s="56"/>
      <c r="D1060" s="52"/>
      <c r="E1060" s="52"/>
      <c r="F1060" s="47" t="str">
        <f ca="1">IF(_SF_CORE!$A$2="BLOCK",NA(),IF(OR(D1060="",E1060=""),"",E1060-D1060))</f>
        <v/>
      </c>
    </row>
    <row r="1061" spans="2:6" ht="16" x14ac:dyDescent="0.2">
      <c r="B1061" s="55"/>
      <c r="C1061" s="56"/>
      <c r="D1061" s="52"/>
      <c r="E1061" s="52"/>
      <c r="F1061" s="47" t="str">
        <f ca="1">IF(_SF_CORE!$A$2="BLOCK",NA(),IF(OR(D1061="",E1061=""),"",E1061-D1061))</f>
        <v/>
      </c>
    </row>
    <row r="1062" spans="2:6" ht="16" x14ac:dyDescent="0.2">
      <c r="B1062" s="55"/>
      <c r="C1062" s="56"/>
      <c r="D1062" s="52"/>
      <c r="E1062" s="52"/>
      <c r="F1062" s="47" t="str">
        <f ca="1">IF(_SF_CORE!$A$2="BLOCK",NA(),IF(OR(D1062="",E1062=""),"",E1062-D1062))</f>
        <v/>
      </c>
    </row>
    <row r="1063" spans="2:6" ht="16" x14ac:dyDescent="0.2">
      <c r="B1063" s="55"/>
      <c r="C1063" s="56"/>
      <c r="D1063" s="52"/>
      <c r="E1063" s="52"/>
      <c r="F1063" s="47" t="str">
        <f ca="1">IF(_SF_CORE!$A$2="BLOCK",NA(),IF(OR(D1063="",E1063=""),"",E1063-D1063))</f>
        <v/>
      </c>
    </row>
    <row r="1064" spans="2:6" ht="16" x14ac:dyDescent="0.2">
      <c r="B1064" s="55"/>
      <c r="C1064" s="56"/>
      <c r="D1064" s="52"/>
      <c r="E1064" s="52"/>
      <c r="F1064" s="47" t="str">
        <f ca="1">IF(_SF_CORE!$A$2="BLOCK",NA(),IF(OR(D1064="",E1064=""),"",E1064-D1064))</f>
        <v/>
      </c>
    </row>
    <row r="1065" spans="2:6" ht="16" x14ac:dyDescent="0.2">
      <c r="B1065" s="55"/>
      <c r="C1065" s="56"/>
      <c r="D1065" s="52"/>
      <c r="E1065" s="52"/>
      <c r="F1065" s="47" t="str">
        <f ca="1">IF(_SF_CORE!$A$2="BLOCK",NA(),IF(OR(D1065="",E1065=""),"",E1065-D1065))</f>
        <v/>
      </c>
    </row>
    <row r="1066" spans="2:6" ht="16" x14ac:dyDescent="0.2">
      <c r="B1066" s="55"/>
      <c r="C1066" s="56"/>
      <c r="D1066" s="52"/>
      <c r="E1066" s="52"/>
      <c r="F1066" s="47" t="str">
        <f ca="1">IF(_SF_CORE!$A$2="BLOCK",NA(),IF(OR(D1066="",E1066=""),"",E1066-D1066))</f>
        <v/>
      </c>
    </row>
    <row r="1067" spans="2:6" ht="16" x14ac:dyDescent="0.2">
      <c r="B1067" s="55"/>
      <c r="C1067" s="56"/>
      <c r="D1067" s="52"/>
      <c r="E1067" s="52"/>
      <c r="F1067" s="47" t="str">
        <f ca="1">IF(_SF_CORE!$A$2="BLOCK",NA(),IF(OR(D1067="",E1067=""),"",E1067-D1067))</f>
        <v/>
      </c>
    </row>
    <row r="1068" spans="2:6" ht="16" x14ac:dyDescent="0.2">
      <c r="B1068" s="55"/>
      <c r="C1068" s="56"/>
      <c r="D1068" s="52"/>
      <c r="E1068" s="52"/>
      <c r="F1068" s="47" t="str">
        <f ca="1">IF(_SF_CORE!$A$2="BLOCK",NA(),IF(OR(D1068="",E1068=""),"",E1068-D1068))</f>
        <v/>
      </c>
    </row>
    <row r="1069" spans="2:6" ht="16" x14ac:dyDescent="0.2">
      <c r="B1069" s="55"/>
      <c r="C1069" s="56"/>
      <c r="D1069" s="52"/>
      <c r="E1069" s="52"/>
      <c r="F1069" s="47" t="str">
        <f ca="1">IF(_SF_CORE!$A$2="BLOCK",NA(),IF(OR(D1069="",E1069=""),"",E1069-D1069))</f>
        <v/>
      </c>
    </row>
    <row r="1070" spans="2:6" ht="16" x14ac:dyDescent="0.2">
      <c r="B1070" s="55"/>
      <c r="C1070" s="56"/>
      <c r="D1070" s="52"/>
      <c r="E1070" s="52"/>
      <c r="F1070" s="47" t="str">
        <f ca="1">IF(_SF_CORE!$A$2="BLOCK",NA(),IF(OR(D1070="",E1070=""),"",E1070-D1070))</f>
        <v/>
      </c>
    </row>
    <row r="1071" spans="2:6" ht="16" x14ac:dyDescent="0.2">
      <c r="B1071" s="55"/>
      <c r="C1071" s="56"/>
      <c r="D1071" s="52"/>
      <c r="E1071" s="52"/>
      <c r="F1071" s="47" t="str">
        <f ca="1">IF(_SF_CORE!$A$2="BLOCK",NA(),IF(OR(D1071="",E1071=""),"",E1071-D1071))</f>
        <v/>
      </c>
    </row>
    <row r="1072" spans="2:6" ht="16" x14ac:dyDescent="0.2">
      <c r="B1072" s="55"/>
      <c r="C1072" s="56"/>
      <c r="D1072" s="52"/>
      <c r="E1072" s="52"/>
      <c r="F1072" s="47" t="str">
        <f ca="1">IF(_SF_CORE!$A$2="BLOCK",NA(),IF(OR(D1072="",E1072=""),"",E1072-D1072))</f>
        <v/>
      </c>
    </row>
    <row r="1073" spans="2:6" ht="16" x14ac:dyDescent="0.2">
      <c r="B1073" s="55"/>
      <c r="C1073" s="56"/>
      <c r="D1073" s="52"/>
      <c r="E1073" s="52"/>
      <c r="F1073" s="47" t="str">
        <f ca="1">IF(_SF_CORE!$A$2="BLOCK",NA(),IF(OR(D1073="",E1073=""),"",E1073-D1073))</f>
        <v/>
      </c>
    </row>
    <row r="1074" spans="2:6" ht="16" x14ac:dyDescent="0.2">
      <c r="B1074" s="55"/>
      <c r="C1074" s="56"/>
      <c r="D1074" s="52"/>
      <c r="E1074" s="52"/>
      <c r="F1074" s="47" t="str">
        <f ca="1">IF(_SF_CORE!$A$2="BLOCK",NA(),IF(OR(D1074="",E1074=""),"",E1074-D1074))</f>
        <v/>
      </c>
    </row>
    <row r="1075" spans="2:6" ht="16" x14ac:dyDescent="0.2">
      <c r="B1075" s="55"/>
      <c r="C1075" s="56"/>
      <c r="D1075" s="52"/>
      <c r="E1075" s="52"/>
      <c r="F1075" s="47" t="str">
        <f ca="1">IF(_SF_CORE!$A$2="BLOCK",NA(),IF(OR(D1075="",E1075=""),"",E1075-D1075))</f>
        <v/>
      </c>
    </row>
    <row r="1076" spans="2:6" ht="16" x14ac:dyDescent="0.2">
      <c r="B1076" s="55"/>
      <c r="C1076" s="56"/>
      <c r="D1076" s="52"/>
      <c r="E1076" s="52"/>
      <c r="F1076" s="47" t="str">
        <f ca="1">IF(_SF_CORE!$A$2="BLOCK",NA(),IF(OR(D1076="",E1076=""),"",E1076-D1076))</f>
        <v/>
      </c>
    </row>
    <row r="1077" spans="2:6" ht="16" x14ac:dyDescent="0.2">
      <c r="B1077" s="55"/>
      <c r="C1077" s="56"/>
      <c r="D1077" s="52"/>
      <c r="E1077" s="52"/>
      <c r="F1077" s="47" t="str">
        <f ca="1">IF(_SF_CORE!$A$2="BLOCK",NA(),IF(OR(D1077="",E1077=""),"",E1077-D1077))</f>
        <v/>
      </c>
    </row>
    <row r="1078" spans="2:6" ht="16" x14ac:dyDescent="0.2">
      <c r="B1078" s="55"/>
      <c r="C1078" s="56"/>
      <c r="D1078" s="52"/>
      <c r="E1078" s="52"/>
      <c r="F1078" s="47" t="str">
        <f ca="1">IF(_SF_CORE!$A$2="BLOCK",NA(),IF(OR(D1078="",E1078=""),"",E1078-D1078))</f>
        <v/>
      </c>
    </row>
    <row r="1079" spans="2:6" ht="16" x14ac:dyDescent="0.2">
      <c r="B1079" s="55"/>
      <c r="C1079" s="56"/>
      <c r="D1079" s="52"/>
      <c r="E1079" s="52"/>
      <c r="F1079" s="47" t="str">
        <f ca="1">IF(_SF_CORE!$A$2="BLOCK",NA(),IF(OR(D1079="",E1079=""),"",E1079-D1079))</f>
        <v/>
      </c>
    </row>
    <row r="1080" spans="2:6" ht="16" x14ac:dyDescent="0.2">
      <c r="B1080" s="55"/>
      <c r="C1080" s="56"/>
      <c r="D1080" s="52"/>
      <c r="E1080" s="52"/>
      <c r="F1080" s="47" t="str">
        <f ca="1">IF(_SF_CORE!$A$2="BLOCK",NA(),IF(OR(D1080="",E1080=""),"",E1080-D1080))</f>
        <v/>
      </c>
    </row>
    <row r="1081" spans="2:6" ht="16" x14ac:dyDescent="0.2">
      <c r="B1081" s="55"/>
      <c r="C1081" s="56"/>
      <c r="D1081" s="52"/>
      <c r="E1081" s="52"/>
      <c r="F1081" s="47" t="str">
        <f ca="1">IF(_SF_CORE!$A$2="BLOCK",NA(),IF(OR(D1081="",E1081=""),"",E1081-D1081))</f>
        <v/>
      </c>
    </row>
    <row r="1082" spans="2:6" ht="16" x14ac:dyDescent="0.2">
      <c r="B1082" s="55"/>
      <c r="C1082" s="56"/>
      <c r="D1082" s="52"/>
      <c r="E1082" s="52"/>
      <c r="F1082" s="47" t="str">
        <f ca="1">IF(_SF_CORE!$A$2="BLOCK",NA(),IF(OR(D1082="",E1082=""),"",E1082-D1082))</f>
        <v/>
      </c>
    </row>
    <row r="1083" spans="2:6" ht="16" x14ac:dyDescent="0.2">
      <c r="B1083" s="55"/>
      <c r="C1083" s="56"/>
      <c r="D1083" s="52"/>
      <c r="E1083" s="52"/>
      <c r="F1083" s="47" t="str">
        <f ca="1">IF(_SF_CORE!$A$2="BLOCK",NA(),IF(OR(D1083="",E1083=""),"",E1083-D1083))</f>
        <v/>
      </c>
    </row>
    <row r="1084" spans="2:6" ht="16" x14ac:dyDescent="0.2">
      <c r="B1084" s="55"/>
      <c r="C1084" s="56"/>
      <c r="D1084" s="52"/>
      <c r="E1084" s="52"/>
      <c r="F1084" s="47" t="str">
        <f ca="1">IF(_SF_CORE!$A$2="BLOCK",NA(),IF(OR(D1084="",E1084=""),"",E1084-D1084))</f>
        <v/>
      </c>
    </row>
    <row r="1085" spans="2:6" ht="16" x14ac:dyDescent="0.2">
      <c r="B1085" s="55"/>
      <c r="C1085" s="56"/>
      <c r="D1085" s="52"/>
      <c r="E1085" s="52"/>
      <c r="F1085" s="47" t="str">
        <f ca="1">IF(_SF_CORE!$A$2="BLOCK",NA(),IF(OR(D1085="",E1085=""),"",E1085-D1085))</f>
        <v/>
      </c>
    </row>
    <row r="1086" spans="2:6" ht="16" x14ac:dyDescent="0.2">
      <c r="B1086" s="55"/>
      <c r="C1086" s="56"/>
      <c r="D1086" s="52"/>
      <c r="E1086" s="52"/>
      <c r="F1086" s="47" t="str">
        <f ca="1">IF(_SF_CORE!$A$2="BLOCK",NA(),IF(OR(D1086="",E1086=""),"",E1086-D1086))</f>
        <v/>
      </c>
    </row>
    <row r="1087" spans="2:6" ht="16" x14ac:dyDescent="0.2">
      <c r="B1087" s="55"/>
      <c r="C1087" s="56"/>
      <c r="D1087" s="52"/>
      <c r="E1087" s="52"/>
      <c r="F1087" s="47" t="str">
        <f ca="1">IF(_SF_CORE!$A$2="BLOCK",NA(),IF(OR(D1087="",E1087=""),"",E1087-D1087))</f>
        <v/>
      </c>
    </row>
    <row r="1088" spans="2:6" ht="16" x14ac:dyDescent="0.2">
      <c r="B1088" s="55"/>
      <c r="C1088" s="56"/>
      <c r="D1088" s="52"/>
      <c r="E1088" s="52"/>
      <c r="F1088" s="47" t="str">
        <f ca="1">IF(_SF_CORE!$A$2="BLOCK",NA(),IF(OR(D1088="",E1088=""),"",E1088-D1088))</f>
        <v/>
      </c>
    </row>
    <row r="1089" spans="2:6" ht="16" x14ac:dyDescent="0.2">
      <c r="B1089" s="55"/>
      <c r="C1089" s="56"/>
      <c r="D1089" s="52"/>
      <c r="E1089" s="52"/>
      <c r="F1089" s="47" t="str">
        <f ca="1">IF(_SF_CORE!$A$2="BLOCK",NA(),IF(OR(D1089="",E1089=""),"",E1089-D1089))</f>
        <v/>
      </c>
    </row>
    <row r="1090" spans="2:6" ht="16" x14ac:dyDescent="0.2">
      <c r="B1090" s="55"/>
      <c r="C1090" s="56"/>
      <c r="D1090" s="52"/>
      <c r="E1090" s="52"/>
      <c r="F1090" s="47" t="str">
        <f ca="1">IF(_SF_CORE!$A$2="BLOCK",NA(),IF(OR(D1090="",E1090=""),"",E1090-D1090))</f>
        <v/>
      </c>
    </row>
    <row r="1091" spans="2:6" ht="16" x14ac:dyDescent="0.2">
      <c r="B1091" s="55"/>
      <c r="C1091" s="56"/>
      <c r="D1091" s="52"/>
      <c r="E1091" s="52"/>
      <c r="F1091" s="47" t="str">
        <f ca="1">IF(_SF_CORE!$A$2="BLOCK",NA(),IF(OR(D1091="",E1091=""),"",E1091-D1091))</f>
        <v/>
      </c>
    </row>
    <row r="1092" spans="2:6" ht="16" x14ac:dyDescent="0.2">
      <c r="B1092" s="55"/>
      <c r="C1092" s="56"/>
      <c r="D1092" s="52"/>
      <c r="E1092" s="52"/>
      <c r="F1092" s="47" t="str">
        <f ca="1">IF(_SF_CORE!$A$2="BLOCK",NA(),IF(OR(D1092="",E1092=""),"",E1092-D1092))</f>
        <v/>
      </c>
    </row>
    <row r="1093" spans="2:6" ht="16" x14ac:dyDescent="0.2">
      <c r="B1093" s="55"/>
      <c r="C1093" s="56"/>
      <c r="D1093" s="52"/>
      <c r="E1093" s="52"/>
      <c r="F1093" s="47" t="str">
        <f ca="1">IF(_SF_CORE!$A$2="BLOCK",NA(),IF(OR(D1093="",E1093=""),"",E1093-D1093))</f>
        <v/>
      </c>
    </row>
    <row r="1094" spans="2:6" ht="16" x14ac:dyDescent="0.2">
      <c r="B1094" s="55"/>
      <c r="C1094" s="56"/>
      <c r="D1094" s="52"/>
      <c r="E1094" s="52"/>
      <c r="F1094" s="47" t="str">
        <f ca="1">IF(_SF_CORE!$A$2="BLOCK",NA(),IF(OR(D1094="",E1094=""),"",E1094-D1094))</f>
        <v/>
      </c>
    </row>
    <row r="1095" spans="2:6" ht="16" x14ac:dyDescent="0.2">
      <c r="B1095" s="55"/>
      <c r="C1095" s="56"/>
      <c r="D1095" s="52"/>
      <c r="E1095" s="52"/>
      <c r="F1095" s="47" t="str">
        <f ca="1">IF(_SF_CORE!$A$2="BLOCK",NA(),IF(OR(D1095="",E1095=""),"",E1095-D1095))</f>
        <v/>
      </c>
    </row>
    <row r="1096" spans="2:6" ht="16" x14ac:dyDescent="0.2">
      <c r="B1096" s="55"/>
      <c r="C1096" s="56"/>
      <c r="D1096" s="52"/>
      <c r="E1096" s="52"/>
      <c r="F1096" s="47" t="str">
        <f ca="1">IF(_SF_CORE!$A$2="BLOCK",NA(),IF(OR(D1096="",E1096=""),"",E1096-D1096))</f>
        <v/>
      </c>
    </row>
    <row r="1097" spans="2:6" ht="16" x14ac:dyDescent="0.2">
      <c r="B1097" s="55"/>
      <c r="C1097" s="56"/>
      <c r="D1097" s="52"/>
      <c r="E1097" s="52"/>
      <c r="F1097" s="47" t="str">
        <f ca="1">IF(_SF_CORE!$A$2="BLOCK",NA(),IF(OR(D1097="",E1097=""),"",E1097-D1097))</f>
        <v/>
      </c>
    </row>
    <row r="1098" spans="2:6" ht="16" x14ac:dyDescent="0.2">
      <c r="B1098" s="55"/>
      <c r="C1098" s="56"/>
      <c r="D1098" s="52"/>
      <c r="E1098" s="52"/>
      <c r="F1098" s="47" t="str">
        <f ca="1">IF(_SF_CORE!$A$2="BLOCK",NA(),IF(OR(D1098="",E1098=""),"",E1098-D1098))</f>
        <v/>
      </c>
    </row>
    <row r="1099" spans="2:6" ht="16" x14ac:dyDescent="0.2">
      <c r="B1099" s="55"/>
      <c r="C1099" s="56"/>
      <c r="D1099" s="52"/>
      <c r="E1099" s="52"/>
      <c r="F1099" s="47" t="str">
        <f ca="1">IF(_SF_CORE!$A$2="BLOCK",NA(),IF(OR(D1099="",E1099=""),"",E1099-D1099))</f>
        <v/>
      </c>
    </row>
    <row r="1100" spans="2:6" ht="16" x14ac:dyDescent="0.2">
      <c r="B1100" s="55"/>
      <c r="C1100" s="56"/>
      <c r="D1100" s="52"/>
      <c r="E1100" s="52"/>
      <c r="F1100" s="47" t="str">
        <f ca="1">IF(_SF_CORE!$A$2="BLOCK",NA(),IF(OR(D1100="",E1100=""),"",E1100-D1100))</f>
        <v/>
      </c>
    </row>
    <row r="1101" spans="2:6" ht="16" x14ac:dyDescent="0.2">
      <c r="B1101" s="55"/>
      <c r="C1101" s="56"/>
      <c r="D1101" s="52"/>
      <c r="E1101" s="52"/>
      <c r="F1101" s="47" t="str">
        <f ca="1">IF(_SF_CORE!$A$2="BLOCK",NA(),IF(OR(D1101="",E1101=""),"",E1101-D1101))</f>
        <v/>
      </c>
    </row>
    <row r="1102" spans="2:6" ht="16" x14ac:dyDescent="0.2">
      <c r="B1102" s="55"/>
      <c r="C1102" s="56"/>
      <c r="D1102" s="52"/>
      <c r="E1102" s="52"/>
      <c r="F1102" s="47" t="str">
        <f ca="1">IF(_SF_CORE!$A$2="BLOCK",NA(),IF(OR(D1102="",E1102=""),"",E1102-D1102))</f>
        <v/>
      </c>
    </row>
    <row r="1103" spans="2:6" ht="16" x14ac:dyDescent="0.2">
      <c r="B1103" s="55"/>
      <c r="C1103" s="56"/>
      <c r="D1103" s="52"/>
      <c r="E1103" s="52"/>
      <c r="F1103" s="47" t="str">
        <f ca="1">IF(_SF_CORE!$A$2="BLOCK",NA(),IF(OR(D1103="",E1103=""),"",E1103-D1103))</f>
        <v/>
      </c>
    </row>
    <row r="1104" spans="2:6" ht="16" x14ac:dyDescent="0.2">
      <c r="B1104" s="55"/>
      <c r="C1104" s="56"/>
      <c r="D1104" s="52"/>
      <c r="E1104" s="52"/>
      <c r="F1104" s="47" t="str">
        <f ca="1">IF(_SF_CORE!$A$2="BLOCK",NA(),IF(OR(D1104="",E1104=""),"",E1104-D1104))</f>
        <v/>
      </c>
    </row>
    <row r="1105" spans="2:6" ht="16" x14ac:dyDescent="0.2">
      <c r="B1105" s="55"/>
      <c r="C1105" s="56"/>
      <c r="D1105" s="52"/>
      <c r="E1105" s="52"/>
      <c r="F1105" s="47" t="str">
        <f ca="1">IF(_SF_CORE!$A$2="BLOCK",NA(),IF(OR(D1105="",E1105=""),"",E1105-D1105))</f>
        <v/>
      </c>
    </row>
    <row r="1106" spans="2:6" ht="16" x14ac:dyDescent="0.2">
      <c r="B1106" s="55"/>
      <c r="C1106" s="56"/>
      <c r="D1106" s="52"/>
      <c r="E1106" s="52"/>
      <c r="F1106" s="47" t="str">
        <f ca="1">IF(_SF_CORE!$A$2="BLOCK",NA(),IF(OR(D1106="",E1106=""),"",E1106-D1106))</f>
        <v/>
      </c>
    </row>
    <row r="1107" spans="2:6" ht="16" x14ac:dyDescent="0.2">
      <c r="B1107" s="55"/>
      <c r="C1107" s="56"/>
      <c r="D1107" s="52"/>
      <c r="E1107" s="52"/>
      <c r="F1107" s="47" t="str">
        <f ca="1">IF(_SF_CORE!$A$2="BLOCK",NA(),IF(OR(D1107="",E1107=""),"",E1107-D1107))</f>
        <v/>
      </c>
    </row>
    <row r="1108" spans="2:6" ht="16" x14ac:dyDescent="0.2">
      <c r="B1108" s="55"/>
      <c r="C1108" s="56"/>
      <c r="D1108" s="52"/>
      <c r="E1108" s="52"/>
      <c r="F1108" s="47" t="str">
        <f ca="1">IF(_SF_CORE!$A$2="BLOCK",NA(),IF(OR(D1108="",E1108=""),"",E1108-D1108))</f>
        <v/>
      </c>
    </row>
    <row r="1109" spans="2:6" ht="16" x14ac:dyDescent="0.2">
      <c r="B1109" s="55"/>
      <c r="C1109" s="56"/>
      <c r="D1109" s="52"/>
      <c r="E1109" s="52"/>
      <c r="F1109" s="47" t="str">
        <f ca="1">IF(_SF_CORE!$A$2="BLOCK",NA(),IF(OR(D1109="",E1109=""),"",E1109-D1109))</f>
        <v/>
      </c>
    </row>
    <row r="1110" spans="2:6" ht="16" x14ac:dyDescent="0.2">
      <c r="B1110" s="55"/>
      <c r="C1110" s="56"/>
      <c r="D1110" s="52"/>
      <c r="E1110" s="52"/>
      <c r="F1110" s="47" t="str">
        <f ca="1">IF(_SF_CORE!$A$2="BLOCK",NA(),IF(OR(D1110="",E1110=""),"",E1110-D1110))</f>
        <v/>
      </c>
    </row>
    <row r="1111" spans="2:6" ht="16" x14ac:dyDescent="0.2">
      <c r="B1111" s="55"/>
      <c r="C1111" s="56"/>
      <c r="D1111" s="52"/>
      <c r="E1111" s="52"/>
      <c r="F1111" s="47" t="str">
        <f ca="1">IF(_SF_CORE!$A$2="BLOCK",NA(),IF(OR(D1111="",E1111=""),"",E1111-D1111))</f>
        <v/>
      </c>
    </row>
    <row r="1112" spans="2:6" ht="16" x14ac:dyDescent="0.2">
      <c r="B1112" s="55"/>
      <c r="C1112" s="56"/>
      <c r="D1112" s="52"/>
      <c r="E1112" s="52"/>
      <c r="F1112" s="47" t="str">
        <f ca="1">IF(_SF_CORE!$A$2="BLOCK",NA(),IF(OR(D1112="",E1112=""),"",E1112-D1112))</f>
        <v/>
      </c>
    </row>
    <row r="1113" spans="2:6" ht="16" x14ac:dyDescent="0.2">
      <c r="B1113" s="55"/>
      <c r="C1113" s="56"/>
      <c r="D1113" s="52"/>
      <c r="E1113" s="52"/>
      <c r="F1113" s="47" t="str">
        <f ca="1">IF(_SF_CORE!$A$2="BLOCK",NA(),IF(OR(D1113="",E1113=""),"",E1113-D1113))</f>
        <v/>
      </c>
    </row>
    <row r="1114" spans="2:6" ht="16" x14ac:dyDescent="0.2">
      <c r="B1114" s="55"/>
      <c r="C1114" s="56"/>
      <c r="D1114" s="52"/>
      <c r="E1114" s="52"/>
      <c r="F1114" s="47" t="str">
        <f ca="1">IF(_SF_CORE!$A$2="BLOCK",NA(),IF(OR(D1114="",E1114=""),"",E1114-D1114))</f>
        <v/>
      </c>
    </row>
    <row r="1115" spans="2:6" ht="16" x14ac:dyDescent="0.2">
      <c r="B1115" s="55"/>
      <c r="C1115" s="56"/>
      <c r="D1115" s="52"/>
      <c r="E1115" s="52"/>
      <c r="F1115" s="47" t="str">
        <f ca="1">IF(_SF_CORE!$A$2="BLOCK",NA(),IF(OR(D1115="",E1115=""),"",E1115-D1115))</f>
        <v/>
      </c>
    </row>
    <row r="1116" spans="2:6" ht="16" x14ac:dyDescent="0.2">
      <c r="B1116" s="55"/>
      <c r="C1116" s="56"/>
      <c r="D1116" s="52"/>
      <c r="E1116" s="52"/>
      <c r="F1116" s="47" t="str">
        <f ca="1">IF(_SF_CORE!$A$2="BLOCK",NA(),IF(OR(D1116="",E1116=""),"",E1116-D1116))</f>
        <v/>
      </c>
    </row>
    <row r="1117" spans="2:6" ht="16" x14ac:dyDescent="0.2">
      <c r="B1117" s="55"/>
      <c r="C1117" s="56"/>
      <c r="D1117" s="52"/>
      <c r="E1117" s="52"/>
      <c r="F1117" s="47" t="str">
        <f ca="1">IF(_SF_CORE!$A$2="BLOCK",NA(),IF(OR(D1117="",E1117=""),"",E1117-D1117))</f>
        <v/>
      </c>
    </row>
    <row r="1118" spans="2:6" ht="16" x14ac:dyDescent="0.2">
      <c r="B1118" s="55"/>
      <c r="C1118" s="56"/>
      <c r="D1118" s="52"/>
      <c r="E1118" s="52"/>
      <c r="F1118" s="47" t="str">
        <f ca="1">IF(_SF_CORE!$A$2="BLOCK",NA(),IF(OR(D1118="",E1118=""),"",E1118-D1118))</f>
        <v/>
      </c>
    </row>
    <row r="1119" spans="2:6" ht="16" x14ac:dyDescent="0.2">
      <c r="B1119" s="55"/>
      <c r="C1119" s="56"/>
      <c r="D1119" s="52"/>
      <c r="E1119" s="52"/>
      <c r="F1119" s="47" t="str">
        <f ca="1">IF(_SF_CORE!$A$2="BLOCK",NA(),IF(OR(D1119="",E1119=""),"",E1119-D1119))</f>
        <v/>
      </c>
    </row>
    <row r="1120" spans="2:6" ht="16" x14ac:dyDescent="0.2">
      <c r="B1120" s="55"/>
      <c r="C1120" s="56"/>
      <c r="D1120" s="52"/>
      <c r="E1120" s="52"/>
      <c r="F1120" s="47" t="str">
        <f ca="1">IF(_SF_CORE!$A$2="BLOCK",NA(),IF(OR(D1120="",E1120=""),"",E1120-D1120))</f>
        <v/>
      </c>
    </row>
    <row r="1121" spans="2:6" ht="16" x14ac:dyDescent="0.2">
      <c r="B1121" s="55"/>
      <c r="C1121" s="56"/>
      <c r="D1121" s="52"/>
      <c r="E1121" s="52"/>
      <c r="F1121" s="47" t="str">
        <f ca="1">IF(_SF_CORE!$A$2="BLOCK",NA(),IF(OR(D1121="",E1121=""),"",E1121-D1121))</f>
        <v/>
      </c>
    </row>
    <row r="1122" spans="2:6" ht="16" x14ac:dyDescent="0.2">
      <c r="B1122" s="55"/>
      <c r="C1122" s="56"/>
      <c r="D1122" s="52"/>
      <c r="E1122" s="52"/>
      <c r="F1122" s="47" t="str">
        <f ca="1">IF(_SF_CORE!$A$2="BLOCK",NA(),IF(OR(D1122="",E1122=""),"",E1122-D1122))</f>
        <v/>
      </c>
    </row>
    <row r="1123" spans="2:6" ht="16" x14ac:dyDescent="0.2">
      <c r="B1123" s="55"/>
      <c r="C1123" s="56"/>
      <c r="D1123" s="52"/>
      <c r="E1123" s="52"/>
      <c r="F1123" s="47" t="str">
        <f ca="1">IF(_SF_CORE!$A$2="BLOCK",NA(),IF(OR(D1123="",E1123=""),"",E1123-D1123))</f>
        <v/>
      </c>
    </row>
    <row r="1124" spans="2:6" ht="16" x14ac:dyDescent="0.2">
      <c r="B1124" s="55"/>
      <c r="C1124" s="56"/>
      <c r="D1124" s="52"/>
      <c r="E1124" s="52"/>
      <c r="F1124" s="47" t="str">
        <f ca="1">IF(_SF_CORE!$A$2="BLOCK",NA(),IF(OR(D1124="",E1124=""),"",E1124-D1124))</f>
        <v/>
      </c>
    </row>
    <row r="1125" spans="2:6" ht="16" x14ac:dyDescent="0.2">
      <c r="B1125" s="55"/>
      <c r="C1125" s="56"/>
      <c r="D1125" s="52"/>
      <c r="E1125" s="52"/>
      <c r="F1125" s="47" t="str">
        <f ca="1">IF(_SF_CORE!$A$2="BLOCK",NA(),IF(OR(D1125="",E1125=""),"",E1125-D1125))</f>
        <v/>
      </c>
    </row>
    <row r="1126" spans="2:6" ht="16" x14ac:dyDescent="0.2">
      <c r="B1126" s="55"/>
      <c r="C1126" s="56"/>
      <c r="D1126" s="52"/>
      <c r="E1126" s="52"/>
      <c r="F1126" s="47" t="str">
        <f ca="1">IF(_SF_CORE!$A$2="BLOCK",NA(),IF(OR(D1126="",E1126=""),"",E1126-D1126))</f>
        <v/>
      </c>
    </row>
    <row r="1127" spans="2:6" ht="16" x14ac:dyDescent="0.2">
      <c r="B1127" s="55"/>
      <c r="C1127" s="56"/>
      <c r="D1127" s="52"/>
      <c r="E1127" s="52"/>
      <c r="F1127" s="47" t="str">
        <f ca="1">IF(_SF_CORE!$A$2="BLOCK",NA(),IF(OR(D1127="",E1127=""),"",E1127-D1127))</f>
        <v/>
      </c>
    </row>
    <row r="1128" spans="2:6" ht="16" x14ac:dyDescent="0.2">
      <c r="B1128" s="55"/>
      <c r="C1128" s="56"/>
      <c r="D1128" s="52"/>
      <c r="E1128" s="52"/>
      <c r="F1128" s="47" t="str">
        <f ca="1">IF(_SF_CORE!$A$2="BLOCK",NA(),IF(OR(D1128="",E1128=""),"",E1128-D1128))</f>
        <v/>
      </c>
    </row>
    <row r="1129" spans="2:6" ht="16" x14ac:dyDescent="0.2">
      <c r="B1129" s="55"/>
      <c r="C1129" s="56"/>
      <c r="D1129" s="52"/>
      <c r="E1129" s="52"/>
      <c r="F1129" s="47" t="str">
        <f ca="1">IF(_SF_CORE!$A$2="BLOCK",NA(),IF(OR(D1129="",E1129=""),"",E1129-D1129))</f>
        <v/>
      </c>
    </row>
    <row r="1130" spans="2:6" ht="16" x14ac:dyDescent="0.2">
      <c r="B1130" s="55"/>
      <c r="C1130" s="56"/>
      <c r="D1130" s="52"/>
      <c r="E1130" s="52"/>
      <c r="F1130" s="47" t="str">
        <f ca="1">IF(_SF_CORE!$A$2="BLOCK",NA(),IF(OR(D1130="",E1130=""),"",E1130-D1130))</f>
        <v/>
      </c>
    </row>
    <row r="1131" spans="2:6" ht="16" x14ac:dyDescent="0.2">
      <c r="B1131" s="55"/>
      <c r="C1131" s="56"/>
      <c r="D1131" s="52"/>
      <c r="E1131" s="52"/>
      <c r="F1131" s="47" t="str">
        <f ca="1">IF(_SF_CORE!$A$2="BLOCK",NA(),IF(OR(D1131="",E1131=""),"",E1131-D1131))</f>
        <v/>
      </c>
    </row>
    <row r="1132" spans="2:6" ht="16" x14ac:dyDescent="0.2">
      <c r="B1132" s="55"/>
      <c r="C1132" s="56"/>
      <c r="D1132" s="52"/>
      <c r="E1132" s="52"/>
      <c r="F1132" s="47" t="str">
        <f ca="1">IF(_SF_CORE!$A$2="BLOCK",NA(),IF(OR(D1132="",E1132=""),"",E1132-D1132))</f>
        <v/>
      </c>
    </row>
    <row r="1133" spans="2:6" ht="16" x14ac:dyDescent="0.2">
      <c r="B1133" s="55"/>
      <c r="C1133" s="56"/>
      <c r="D1133" s="52"/>
      <c r="E1133" s="52"/>
      <c r="F1133" s="47" t="str">
        <f ca="1">IF(_SF_CORE!$A$2="BLOCK",NA(),IF(OR(D1133="",E1133=""),"",E1133-D1133))</f>
        <v/>
      </c>
    </row>
    <row r="1134" spans="2:6" ht="16" x14ac:dyDescent="0.2">
      <c r="B1134" s="55"/>
      <c r="C1134" s="56"/>
      <c r="D1134" s="52"/>
      <c r="E1134" s="52"/>
      <c r="F1134" s="47" t="str">
        <f ca="1">IF(_SF_CORE!$A$2="BLOCK",NA(),IF(OR(D1134="",E1134=""),"",E1134-D1134))</f>
        <v/>
      </c>
    </row>
    <row r="1135" spans="2:6" ht="16" x14ac:dyDescent="0.2">
      <c r="B1135" s="55"/>
      <c r="C1135" s="56"/>
      <c r="D1135" s="52"/>
      <c r="E1135" s="52"/>
      <c r="F1135" s="47" t="str">
        <f ca="1">IF(_SF_CORE!$A$2="BLOCK",NA(),IF(OR(D1135="",E1135=""),"",E1135-D1135))</f>
        <v/>
      </c>
    </row>
    <row r="1136" spans="2:6" ht="16" x14ac:dyDescent="0.2">
      <c r="B1136" s="55"/>
      <c r="C1136" s="56"/>
      <c r="D1136" s="52"/>
      <c r="E1136" s="52"/>
      <c r="F1136" s="47" t="str">
        <f ca="1">IF(_SF_CORE!$A$2="BLOCK",NA(),IF(OR(D1136="",E1136=""),"",E1136-D1136))</f>
        <v/>
      </c>
    </row>
    <row r="1137" spans="2:6" ht="16" x14ac:dyDescent="0.2">
      <c r="B1137" s="55"/>
      <c r="C1137" s="56"/>
      <c r="D1137" s="52"/>
      <c r="E1137" s="52"/>
      <c r="F1137" s="47" t="str">
        <f ca="1">IF(_SF_CORE!$A$2="BLOCK",NA(),IF(OR(D1137="",E1137=""),"",E1137-D1137))</f>
        <v/>
      </c>
    </row>
    <row r="1138" spans="2:6" ht="16" x14ac:dyDescent="0.2">
      <c r="B1138" s="55"/>
      <c r="C1138" s="56"/>
      <c r="D1138" s="52"/>
      <c r="E1138" s="52"/>
      <c r="F1138" s="47" t="str">
        <f ca="1">IF(_SF_CORE!$A$2="BLOCK",NA(),IF(OR(D1138="",E1138=""),"",E1138-D1138))</f>
        <v/>
      </c>
    </row>
    <row r="1139" spans="2:6" ht="16" x14ac:dyDescent="0.2">
      <c r="B1139" s="55"/>
      <c r="C1139" s="56"/>
      <c r="D1139" s="52"/>
      <c r="E1139" s="52"/>
      <c r="F1139" s="47" t="str">
        <f ca="1">IF(_SF_CORE!$A$2="BLOCK",NA(),IF(OR(D1139="",E1139=""),"",E1139-D1139))</f>
        <v/>
      </c>
    </row>
    <row r="1140" spans="2:6" ht="16" x14ac:dyDescent="0.2">
      <c r="B1140" s="55"/>
      <c r="C1140" s="56"/>
      <c r="D1140" s="52"/>
      <c r="E1140" s="52"/>
      <c r="F1140" s="47" t="str">
        <f ca="1">IF(_SF_CORE!$A$2="BLOCK",NA(),IF(OR(D1140="",E1140=""),"",E1140-D1140))</f>
        <v/>
      </c>
    </row>
    <row r="1141" spans="2:6" ht="16" x14ac:dyDescent="0.2">
      <c r="B1141" s="55"/>
      <c r="C1141" s="56"/>
      <c r="D1141" s="52"/>
      <c r="E1141" s="52"/>
      <c r="F1141" s="47" t="str">
        <f ca="1">IF(_SF_CORE!$A$2="BLOCK",NA(),IF(OR(D1141="",E1141=""),"",E1141-D1141))</f>
        <v/>
      </c>
    </row>
    <row r="1142" spans="2:6" ht="16" x14ac:dyDescent="0.2">
      <c r="B1142" s="55"/>
      <c r="C1142" s="56"/>
      <c r="D1142" s="52"/>
      <c r="E1142" s="52"/>
      <c r="F1142" s="47" t="str">
        <f ca="1">IF(_SF_CORE!$A$2="BLOCK",NA(),IF(OR(D1142="",E1142=""),"",E1142-D1142))</f>
        <v/>
      </c>
    </row>
    <row r="1143" spans="2:6" ht="16" x14ac:dyDescent="0.2">
      <c r="B1143" s="55"/>
      <c r="C1143" s="56"/>
      <c r="D1143" s="52"/>
      <c r="E1143" s="52"/>
      <c r="F1143" s="47" t="str">
        <f ca="1">IF(_SF_CORE!$A$2="BLOCK",NA(),IF(OR(D1143="",E1143=""),"",E1143-D1143))</f>
        <v/>
      </c>
    </row>
    <row r="1144" spans="2:6" ht="16" x14ac:dyDescent="0.2">
      <c r="B1144" s="55"/>
      <c r="C1144" s="56"/>
      <c r="D1144" s="52"/>
      <c r="E1144" s="52"/>
      <c r="F1144" s="47" t="str">
        <f ca="1">IF(_SF_CORE!$A$2="BLOCK",NA(),IF(OR(D1144="",E1144=""),"",E1144-D1144))</f>
        <v/>
      </c>
    </row>
    <row r="1145" spans="2:6" ht="16" x14ac:dyDescent="0.2">
      <c r="B1145" s="55"/>
      <c r="C1145" s="56"/>
      <c r="D1145" s="52"/>
      <c r="E1145" s="52"/>
      <c r="F1145" s="47" t="str">
        <f ca="1">IF(_SF_CORE!$A$2="BLOCK",NA(),IF(OR(D1145="",E1145=""),"",E1145-D1145))</f>
        <v/>
      </c>
    </row>
    <row r="1146" spans="2:6" ht="16" x14ac:dyDescent="0.2">
      <c r="B1146" s="55"/>
      <c r="C1146" s="56"/>
      <c r="D1146" s="52"/>
      <c r="E1146" s="52"/>
      <c r="F1146" s="47" t="str">
        <f ca="1">IF(_SF_CORE!$A$2="BLOCK",NA(),IF(OR(D1146="",E1146=""),"",E1146-D1146))</f>
        <v/>
      </c>
    </row>
    <row r="1147" spans="2:6" ht="16" x14ac:dyDescent="0.2">
      <c r="B1147" s="55"/>
      <c r="C1147" s="56"/>
      <c r="D1147" s="52"/>
      <c r="E1147" s="52"/>
      <c r="F1147" s="47" t="str">
        <f ca="1">IF(_SF_CORE!$A$2="BLOCK",NA(),IF(OR(D1147="",E1147=""),"",E1147-D1147))</f>
        <v/>
      </c>
    </row>
    <row r="1148" spans="2:6" ht="16" x14ac:dyDescent="0.2">
      <c r="B1148" s="55"/>
      <c r="C1148" s="56"/>
      <c r="D1148" s="52"/>
      <c r="E1148" s="52"/>
      <c r="F1148" s="47" t="str">
        <f ca="1">IF(_SF_CORE!$A$2="BLOCK",NA(),IF(OR(D1148="",E1148=""),"",E1148-D1148))</f>
        <v/>
      </c>
    </row>
    <row r="1149" spans="2:6" ht="16" x14ac:dyDescent="0.2">
      <c r="B1149" s="55"/>
      <c r="C1149" s="56"/>
      <c r="D1149" s="52"/>
      <c r="E1149" s="52"/>
      <c r="F1149" s="47" t="str">
        <f ca="1">IF(_SF_CORE!$A$2="BLOCK",NA(),IF(OR(D1149="",E1149=""),"",E1149-D1149))</f>
        <v/>
      </c>
    </row>
    <row r="1150" spans="2:6" ht="16" x14ac:dyDescent="0.2">
      <c r="B1150" s="55"/>
      <c r="C1150" s="56"/>
      <c r="D1150" s="52"/>
      <c r="E1150" s="52"/>
      <c r="F1150" s="47" t="str">
        <f ca="1">IF(_SF_CORE!$A$2="BLOCK",NA(),IF(OR(D1150="",E1150=""),"",E1150-D1150))</f>
        <v/>
      </c>
    </row>
    <row r="1151" spans="2:6" ht="16" x14ac:dyDescent="0.2">
      <c r="B1151" s="55"/>
      <c r="C1151" s="56"/>
      <c r="D1151" s="52"/>
      <c r="E1151" s="52"/>
      <c r="F1151" s="47" t="str">
        <f ca="1">IF(_SF_CORE!$A$2="BLOCK",NA(),IF(OR(D1151="",E1151=""),"",E1151-D1151))</f>
        <v/>
      </c>
    </row>
    <row r="1152" spans="2:6" ht="16" x14ac:dyDescent="0.2">
      <c r="B1152" s="55"/>
      <c r="C1152" s="56"/>
      <c r="D1152" s="52"/>
      <c r="E1152" s="52"/>
      <c r="F1152" s="47" t="str">
        <f ca="1">IF(_SF_CORE!$A$2="BLOCK",NA(),IF(OR(D1152="",E1152=""),"",E1152-D1152))</f>
        <v/>
      </c>
    </row>
    <row r="1153" spans="2:6" ht="16" x14ac:dyDescent="0.2">
      <c r="B1153" s="55"/>
      <c r="C1153" s="56"/>
      <c r="D1153" s="52"/>
      <c r="E1153" s="52"/>
      <c r="F1153" s="47" t="str">
        <f ca="1">IF(_SF_CORE!$A$2="BLOCK",NA(),IF(OR(D1153="",E1153=""),"",E1153-D1153))</f>
        <v/>
      </c>
    </row>
    <row r="1154" spans="2:6" ht="16" x14ac:dyDescent="0.2">
      <c r="B1154" s="55"/>
      <c r="C1154" s="56"/>
      <c r="D1154" s="52"/>
      <c r="E1154" s="52"/>
      <c r="F1154" s="47" t="str">
        <f ca="1">IF(_SF_CORE!$A$2="BLOCK",NA(),IF(OR(D1154="",E1154=""),"",E1154-D1154))</f>
        <v/>
      </c>
    </row>
    <row r="1155" spans="2:6" ht="16" x14ac:dyDescent="0.2">
      <c r="B1155" s="55"/>
      <c r="C1155" s="56"/>
      <c r="D1155" s="52"/>
      <c r="E1155" s="52"/>
      <c r="F1155" s="47" t="str">
        <f ca="1">IF(_SF_CORE!$A$2="BLOCK",NA(),IF(OR(D1155="",E1155=""),"",E1155-D1155))</f>
        <v/>
      </c>
    </row>
    <row r="1156" spans="2:6" ht="16" x14ac:dyDescent="0.2">
      <c r="B1156" s="55"/>
      <c r="C1156" s="56"/>
      <c r="D1156" s="52"/>
      <c r="E1156" s="52"/>
      <c r="F1156" s="47" t="str">
        <f ca="1">IF(_SF_CORE!$A$2="BLOCK",NA(),IF(OR(D1156="",E1156=""),"",E1156-D1156))</f>
        <v/>
      </c>
    </row>
    <row r="1157" spans="2:6" ht="16" x14ac:dyDescent="0.2">
      <c r="B1157" s="55"/>
      <c r="C1157" s="56"/>
      <c r="D1157" s="52"/>
      <c r="E1157" s="52"/>
      <c r="F1157" s="47" t="str">
        <f ca="1">IF(_SF_CORE!$A$2="BLOCK",NA(),IF(OR(D1157="",E1157=""),"",E1157-D1157))</f>
        <v/>
      </c>
    </row>
    <row r="1158" spans="2:6" ht="16" x14ac:dyDescent="0.2">
      <c r="B1158" s="55"/>
      <c r="C1158" s="56"/>
      <c r="D1158" s="52"/>
      <c r="E1158" s="52"/>
      <c r="F1158" s="47" t="str">
        <f ca="1">IF(_SF_CORE!$A$2="BLOCK",NA(),IF(OR(D1158="",E1158=""),"",E1158-D1158))</f>
        <v/>
      </c>
    </row>
    <row r="1159" spans="2:6" ht="16" x14ac:dyDescent="0.2">
      <c r="B1159" s="55"/>
      <c r="C1159" s="56"/>
      <c r="D1159" s="52"/>
      <c r="E1159" s="52"/>
      <c r="F1159" s="47" t="str">
        <f ca="1">IF(_SF_CORE!$A$2="BLOCK",NA(),IF(OR(D1159="",E1159=""),"",E1159-D1159))</f>
        <v/>
      </c>
    </row>
    <row r="1160" spans="2:6" ht="16" x14ac:dyDescent="0.2">
      <c r="B1160" s="55"/>
      <c r="C1160" s="56"/>
      <c r="D1160" s="52"/>
      <c r="E1160" s="52"/>
      <c r="F1160" s="47" t="str">
        <f ca="1">IF(_SF_CORE!$A$2="BLOCK",NA(),IF(OR(D1160="",E1160=""),"",E1160-D1160))</f>
        <v/>
      </c>
    </row>
    <row r="1161" spans="2:6" ht="16" x14ac:dyDescent="0.2">
      <c r="B1161" s="55"/>
      <c r="C1161" s="56"/>
      <c r="D1161" s="52"/>
      <c r="E1161" s="52"/>
      <c r="F1161" s="47" t="str">
        <f ca="1">IF(_SF_CORE!$A$2="BLOCK",NA(),IF(OR(D1161="",E1161=""),"",E1161-D1161))</f>
        <v/>
      </c>
    </row>
    <row r="1162" spans="2:6" ht="16" x14ac:dyDescent="0.2">
      <c r="B1162" s="55"/>
      <c r="C1162" s="56"/>
      <c r="D1162" s="52"/>
      <c r="E1162" s="52"/>
      <c r="F1162" s="47" t="str">
        <f ca="1">IF(_SF_CORE!$A$2="BLOCK",NA(),IF(OR(D1162="",E1162=""),"",E1162-D1162))</f>
        <v/>
      </c>
    </row>
    <row r="1163" spans="2:6" ht="16" x14ac:dyDescent="0.2">
      <c r="B1163" s="55"/>
      <c r="C1163" s="56"/>
      <c r="D1163" s="52"/>
      <c r="E1163" s="52"/>
      <c r="F1163" s="47" t="str">
        <f ca="1">IF(_SF_CORE!$A$2="BLOCK",NA(),IF(OR(D1163="",E1163=""),"",E1163-D1163))</f>
        <v/>
      </c>
    </row>
    <row r="1164" spans="2:6" ht="16" x14ac:dyDescent="0.2">
      <c r="B1164" s="55"/>
      <c r="C1164" s="56"/>
      <c r="D1164" s="52"/>
      <c r="E1164" s="52"/>
      <c r="F1164" s="47" t="str">
        <f ca="1">IF(_SF_CORE!$A$2="BLOCK",NA(),IF(OR(D1164="",E1164=""),"",E1164-D1164))</f>
        <v/>
      </c>
    </row>
    <row r="1165" spans="2:6" ht="16" x14ac:dyDescent="0.2">
      <c r="B1165" s="55"/>
      <c r="C1165" s="56"/>
      <c r="D1165" s="52"/>
      <c r="E1165" s="52"/>
      <c r="F1165" s="47" t="str">
        <f ca="1">IF(_SF_CORE!$A$2="BLOCK",NA(),IF(OR(D1165="",E1165=""),"",E1165-D1165))</f>
        <v/>
      </c>
    </row>
    <row r="1166" spans="2:6" ht="16" x14ac:dyDescent="0.2">
      <c r="B1166" s="55"/>
      <c r="C1166" s="56"/>
      <c r="D1166" s="52"/>
      <c r="E1166" s="52"/>
      <c r="F1166" s="47" t="str">
        <f ca="1">IF(_SF_CORE!$A$2="BLOCK",NA(),IF(OR(D1166="",E1166=""),"",E1166-D1166))</f>
        <v/>
      </c>
    </row>
    <row r="1167" spans="2:6" ht="16" x14ac:dyDescent="0.2">
      <c r="B1167" s="55"/>
      <c r="C1167" s="56"/>
      <c r="D1167" s="52"/>
      <c r="E1167" s="52"/>
      <c r="F1167" s="47" t="str">
        <f ca="1">IF(_SF_CORE!$A$2="BLOCK",NA(),IF(OR(D1167="",E1167=""),"",E1167-D1167))</f>
        <v/>
      </c>
    </row>
    <row r="1168" spans="2:6" ht="16" x14ac:dyDescent="0.2">
      <c r="B1168" s="55"/>
      <c r="C1168" s="56"/>
      <c r="D1168" s="52"/>
      <c r="E1168" s="52"/>
      <c r="F1168" s="47" t="str">
        <f ca="1">IF(_SF_CORE!$A$2="BLOCK",NA(),IF(OR(D1168="",E1168=""),"",E1168-D1168))</f>
        <v/>
      </c>
    </row>
    <row r="1169" spans="2:6" ht="16" x14ac:dyDescent="0.2">
      <c r="B1169" s="55"/>
      <c r="C1169" s="56"/>
      <c r="D1169" s="52"/>
      <c r="E1169" s="52"/>
      <c r="F1169" s="47" t="str">
        <f ca="1">IF(_SF_CORE!$A$2="BLOCK",NA(),IF(OR(D1169="",E1169=""),"",E1169-D1169))</f>
        <v/>
      </c>
    </row>
    <row r="1170" spans="2:6" ht="16" x14ac:dyDescent="0.2">
      <c r="B1170" s="55"/>
      <c r="C1170" s="56"/>
      <c r="D1170" s="52"/>
      <c r="E1170" s="52"/>
      <c r="F1170" s="47" t="str">
        <f ca="1">IF(_SF_CORE!$A$2="BLOCK",NA(),IF(OR(D1170="",E1170=""),"",E1170-D1170))</f>
        <v/>
      </c>
    </row>
    <row r="1171" spans="2:6" ht="16" x14ac:dyDescent="0.2">
      <c r="B1171" s="55"/>
      <c r="C1171" s="56"/>
      <c r="D1171" s="52"/>
      <c r="E1171" s="52"/>
      <c r="F1171" s="47" t="str">
        <f ca="1">IF(_SF_CORE!$A$2="BLOCK",NA(),IF(OR(D1171="",E1171=""),"",E1171-D1171))</f>
        <v/>
      </c>
    </row>
    <row r="1172" spans="2:6" ht="16" x14ac:dyDescent="0.2">
      <c r="B1172" s="55"/>
      <c r="C1172" s="56"/>
      <c r="D1172" s="52"/>
      <c r="E1172" s="52"/>
      <c r="F1172" s="47" t="str">
        <f ca="1">IF(_SF_CORE!$A$2="BLOCK",NA(),IF(OR(D1172="",E1172=""),"",E1172-D1172))</f>
        <v/>
      </c>
    </row>
    <row r="1173" spans="2:6" ht="16" x14ac:dyDescent="0.2">
      <c r="B1173" s="55"/>
      <c r="C1173" s="56"/>
      <c r="D1173" s="52"/>
      <c r="E1173" s="52"/>
      <c r="F1173" s="47" t="str">
        <f ca="1">IF(_SF_CORE!$A$2="BLOCK",NA(),IF(OR(D1173="",E1173=""),"",E1173-D1173))</f>
        <v/>
      </c>
    </row>
    <row r="1174" spans="2:6" ht="16" x14ac:dyDescent="0.2">
      <c r="B1174" s="55"/>
      <c r="C1174" s="56"/>
      <c r="D1174" s="52"/>
      <c r="E1174" s="52"/>
      <c r="F1174" s="47" t="str">
        <f ca="1">IF(_SF_CORE!$A$2="BLOCK",NA(),IF(OR(D1174="",E1174=""),"",E1174-D1174))</f>
        <v/>
      </c>
    </row>
    <row r="1175" spans="2:6" ht="16" x14ac:dyDescent="0.2">
      <c r="B1175" s="55"/>
      <c r="C1175" s="56"/>
      <c r="D1175" s="52"/>
      <c r="E1175" s="52"/>
      <c r="F1175" s="47" t="str">
        <f ca="1">IF(_SF_CORE!$A$2="BLOCK",NA(),IF(OR(D1175="",E1175=""),"",E1175-D1175))</f>
        <v/>
      </c>
    </row>
    <row r="1176" spans="2:6" ht="16" x14ac:dyDescent="0.2">
      <c r="B1176" s="55"/>
      <c r="C1176" s="56"/>
      <c r="D1176" s="52"/>
      <c r="E1176" s="52"/>
      <c r="F1176" s="47" t="str">
        <f ca="1">IF(_SF_CORE!$A$2="BLOCK",NA(),IF(OR(D1176="",E1176=""),"",E1176-D1176))</f>
        <v/>
      </c>
    </row>
    <row r="1177" spans="2:6" ht="16" x14ac:dyDescent="0.2">
      <c r="B1177" s="55"/>
      <c r="C1177" s="56"/>
      <c r="D1177" s="52"/>
      <c r="E1177" s="52"/>
      <c r="F1177" s="47" t="str">
        <f ca="1">IF(_SF_CORE!$A$2="BLOCK",NA(),IF(OR(D1177="",E1177=""),"",E1177-D1177))</f>
        <v/>
      </c>
    </row>
    <row r="1178" spans="2:6" ht="16" x14ac:dyDescent="0.2">
      <c r="B1178" s="55"/>
      <c r="C1178" s="56"/>
      <c r="D1178" s="52"/>
      <c r="E1178" s="52"/>
      <c r="F1178" s="47" t="str">
        <f ca="1">IF(_SF_CORE!$A$2="BLOCK",NA(),IF(OR(D1178="",E1178=""),"",E1178-D1178))</f>
        <v/>
      </c>
    </row>
    <row r="1179" spans="2:6" ht="16" x14ac:dyDescent="0.2">
      <c r="B1179" s="55"/>
      <c r="C1179" s="56"/>
      <c r="D1179" s="52"/>
      <c r="E1179" s="52"/>
      <c r="F1179" s="47" t="str">
        <f ca="1">IF(_SF_CORE!$A$2="BLOCK",NA(),IF(OR(D1179="",E1179=""),"",E1179-D1179))</f>
        <v/>
      </c>
    </row>
    <row r="1180" spans="2:6" ht="16" x14ac:dyDescent="0.2">
      <c r="B1180" s="55"/>
      <c r="C1180" s="56"/>
      <c r="D1180" s="52"/>
      <c r="E1180" s="52"/>
      <c r="F1180" s="47" t="str">
        <f ca="1">IF(_SF_CORE!$A$2="BLOCK",NA(),IF(OR(D1180="",E1180=""),"",E1180-D1180))</f>
        <v/>
      </c>
    </row>
    <row r="1181" spans="2:6" ht="16" x14ac:dyDescent="0.2">
      <c r="B1181" s="55"/>
      <c r="C1181" s="56"/>
      <c r="D1181" s="52"/>
      <c r="E1181" s="52"/>
      <c r="F1181" s="47" t="str">
        <f ca="1">IF(_SF_CORE!$A$2="BLOCK",NA(),IF(OR(D1181="",E1181=""),"",E1181-D1181))</f>
        <v/>
      </c>
    </row>
    <row r="1182" spans="2:6" ht="16" x14ac:dyDescent="0.2">
      <c r="B1182" s="55"/>
      <c r="C1182" s="56"/>
      <c r="D1182" s="52"/>
      <c r="E1182" s="52"/>
      <c r="F1182" s="47" t="str">
        <f ca="1">IF(_SF_CORE!$A$2="BLOCK",NA(),IF(OR(D1182="",E1182=""),"",E1182-D1182))</f>
        <v/>
      </c>
    </row>
    <row r="1183" spans="2:6" ht="16" x14ac:dyDescent="0.2">
      <c r="B1183" s="55"/>
      <c r="C1183" s="56"/>
      <c r="D1183" s="52"/>
      <c r="E1183" s="52"/>
      <c r="F1183" s="47" t="str">
        <f ca="1">IF(_SF_CORE!$A$2="BLOCK",NA(),IF(OR(D1183="",E1183=""),"",E1183-D1183))</f>
        <v/>
      </c>
    </row>
    <row r="1184" spans="2:6" ht="16" x14ac:dyDescent="0.2">
      <c r="B1184" s="55"/>
      <c r="C1184" s="56"/>
      <c r="D1184" s="52"/>
      <c r="E1184" s="52"/>
      <c r="F1184" s="47" t="str">
        <f ca="1">IF(_SF_CORE!$A$2="BLOCK",NA(),IF(OR(D1184="",E1184=""),"",E1184-D1184))</f>
        <v/>
      </c>
    </row>
    <row r="1185" spans="2:6" ht="16" x14ac:dyDescent="0.2">
      <c r="B1185" s="55"/>
      <c r="C1185" s="56"/>
      <c r="D1185" s="52"/>
      <c r="E1185" s="52"/>
      <c r="F1185" s="47" t="str">
        <f ca="1">IF(_SF_CORE!$A$2="BLOCK",NA(),IF(OR(D1185="",E1185=""),"",E1185-D1185))</f>
        <v/>
      </c>
    </row>
    <row r="1186" spans="2:6" ht="16" x14ac:dyDescent="0.2">
      <c r="B1186" s="55"/>
      <c r="C1186" s="56"/>
      <c r="D1186" s="52"/>
      <c r="E1186" s="52"/>
      <c r="F1186" s="47" t="str">
        <f ca="1">IF(_SF_CORE!$A$2="BLOCK",NA(),IF(OR(D1186="",E1186=""),"",E1186-D1186))</f>
        <v/>
      </c>
    </row>
    <row r="1187" spans="2:6" ht="16" x14ac:dyDescent="0.2">
      <c r="B1187" s="55"/>
      <c r="C1187" s="56"/>
      <c r="D1187" s="52"/>
      <c r="E1187" s="52"/>
      <c r="F1187" s="47" t="str">
        <f ca="1">IF(_SF_CORE!$A$2="BLOCK",NA(),IF(OR(D1187="",E1187=""),"",E1187-D1187))</f>
        <v/>
      </c>
    </row>
    <row r="1188" spans="2:6" ht="16" x14ac:dyDescent="0.2">
      <c r="B1188" s="55"/>
      <c r="C1188" s="56"/>
      <c r="D1188" s="52"/>
      <c r="E1188" s="52"/>
      <c r="F1188" s="47" t="str">
        <f ca="1">IF(_SF_CORE!$A$2="BLOCK",NA(),IF(OR(D1188="",E1188=""),"",E1188-D1188))</f>
        <v/>
      </c>
    </row>
    <row r="1189" spans="2:6" ht="16" x14ac:dyDescent="0.2">
      <c r="B1189" s="55"/>
      <c r="C1189" s="56"/>
      <c r="D1189" s="52"/>
      <c r="E1189" s="52"/>
      <c r="F1189" s="47" t="str">
        <f ca="1">IF(_SF_CORE!$A$2="BLOCK",NA(),IF(OR(D1189="",E1189=""),"",E1189-D1189))</f>
        <v/>
      </c>
    </row>
    <row r="1190" spans="2:6" ht="16" x14ac:dyDescent="0.2">
      <c r="B1190" s="55"/>
      <c r="C1190" s="56"/>
      <c r="D1190" s="52"/>
      <c r="E1190" s="52"/>
      <c r="F1190" s="47" t="str">
        <f ca="1">IF(_SF_CORE!$A$2="BLOCK",NA(),IF(OR(D1190="",E1190=""),"",E1190-D1190))</f>
        <v/>
      </c>
    </row>
    <row r="1191" spans="2:6" ht="16" x14ac:dyDescent="0.2">
      <c r="B1191" s="55"/>
      <c r="C1191" s="56"/>
      <c r="D1191" s="52"/>
      <c r="E1191" s="52"/>
      <c r="F1191" s="47" t="str">
        <f ca="1">IF(_SF_CORE!$A$2="BLOCK",NA(),IF(OR(D1191="",E1191=""),"",E1191-D1191))</f>
        <v/>
      </c>
    </row>
    <row r="1192" spans="2:6" ht="16" x14ac:dyDescent="0.2">
      <c r="B1192" s="55"/>
      <c r="C1192" s="56"/>
      <c r="D1192" s="52"/>
      <c r="E1192" s="52"/>
      <c r="F1192" s="47" t="str">
        <f ca="1">IF(_SF_CORE!$A$2="BLOCK",NA(),IF(OR(D1192="",E1192=""),"",E1192-D1192))</f>
        <v/>
      </c>
    </row>
    <row r="1193" spans="2:6" ht="16" x14ac:dyDescent="0.2">
      <c r="B1193" s="55"/>
      <c r="C1193" s="56"/>
      <c r="D1193" s="52"/>
      <c r="E1193" s="52"/>
      <c r="F1193" s="47" t="str">
        <f ca="1">IF(_SF_CORE!$A$2="BLOCK",NA(),IF(OR(D1193="",E1193=""),"",E1193-D1193))</f>
        <v/>
      </c>
    </row>
    <row r="1194" spans="2:6" ht="16" x14ac:dyDescent="0.2">
      <c r="B1194" s="55"/>
      <c r="C1194" s="56"/>
      <c r="D1194" s="52"/>
      <c r="E1194" s="52"/>
      <c r="F1194" s="47" t="str">
        <f ca="1">IF(_SF_CORE!$A$2="BLOCK",NA(),IF(OR(D1194="",E1194=""),"",E1194-D1194))</f>
        <v/>
      </c>
    </row>
    <row r="1195" spans="2:6" ht="16" x14ac:dyDescent="0.2">
      <c r="B1195" s="55"/>
      <c r="C1195" s="56"/>
      <c r="D1195" s="52"/>
      <c r="E1195" s="52"/>
      <c r="F1195" s="47" t="str">
        <f ca="1">IF(_SF_CORE!$A$2="BLOCK",NA(),IF(OR(D1195="",E1195=""),"",E1195-D1195))</f>
        <v/>
      </c>
    </row>
    <row r="1196" spans="2:6" ht="16" x14ac:dyDescent="0.2">
      <c r="B1196" s="55"/>
      <c r="C1196" s="56"/>
      <c r="D1196" s="52"/>
      <c r="E1196" s="52"/>
      <c r="F1196" s="47" t="str">
        <f ca="1">IF(_SF_CORE!$A$2="BLOCK",NA(),IF(OR(D1196="",E1196=""),"",E1196-D1196))</f>
        <v/>
      </c>
    </row>
    <row r="1197" spans="2:6" ht="16" x14ac:dyDescent="0.2">
      <c r="B1197" s="55"/>
      <c r="C1197" s="56"/>
      <c r="D1197" s="52"/>
      <c r="E1197" s="52"/>
      <c r="F1197" s="47" t="str">
        <f ca="1">IF(_SF_CORE!$A$2="BLOCK",NA(),IF(OR(D1197="",E1197=""),"",E1197-D1197))</f>
        <v/>
      </c>
    </row>
    <row r="1198" spans="2:6" ht="16" x14ac:dyDescent="0.2">
      <c r="B1198" s="55"/>
      <c r="C1198" s="56"/>
      <c r="D1198" s="52"/>
      <c r="E1198" s="52"/>
      <c r="F1198" s="47" t="str">
        <f ca="1">IF(_SF_CORE!$A$2="BLOCK",NA(),IF(OR(D1198="",E1198=""),"",E1198-D1198))</f>
        <v/>
      </c>
    </row>
    <row r="1199" spans="2:6" ht="16" x14ac:dyDescent="0.2">
      <c r="B1199" s="55"/>
      <c r="C1199" s="56"/>
      <c r="D1199" s="52"/>
      <c r="E1199" s="52"/>
      <c r="F1199" s="47" t="str">
        <f ca="1">IF(_SF_CORE!$A$2="BLOCK",NA(),IF(OR(D1199="",E1199=""),"",E1199-D1199))</f>
        <v/>
      </c>
    </row>
    <row r="1200" spans="2:6" ht="16" x14ac:dyDescent="0.2">
      <c r="B1200" s="55"/>
      <c r="C1200" s="56"/>
      <c r="D1200" s="52"/>
      <c r="E1200" s="52"/>
      <c r="F1200" s="47" t="str">
        <f ca="1">IF(_SF_CORE!$A$2="BLOCK",NA(),IF(OR(D1200="",E1200=""),"",E1200-D1200))</f>
        <v/>
      </c>
    </row>
    <row r="1201" spans="2:6" ht="16" x14ac:dyDescent="0.2">
      <c r="B1201" s="55"/>
      <c r="C1201" s="56"/>
      <c r="D1201" s="52"/>
      <c r="E1201" s="52"/>
      <c r="F1201" s="47" t="str">
        <f ca="1">IF(_SF_CORE!$A$2="BLOCK",NA(),IF(OR(D1201="",E1201=""),"",E1201-D1201))</f>
        <v/>
      </c>
    </row>
    <row r="1202" spans="2:6" ht="16" x14ac:dyDescent="0.2">
      <c r="B1202" s="55"/>
      <c r="C1202" s="56"/>
      <c r="D1202" s="52"/>
      <c r="E1202" s="52"/>
      <c r="F1202" s="47" t="str">
        <f ca="1">IF(_SF_CORE!$A$2="BLOCK",NA(),IF(OR(D1202="",E1202=""),"",E1202-D1202))</f>
        <v/>
      </c>
    </row>
    <row r="1203" spans="2:6" ht="16" x14ac:dyDescent="0.2">
      <c r="B1203" s="55"/>
      <c r="C1203" s="56"/>
      <c r="D1203" s="52"/>
      <c r="E1203" s="52"/>
      <c r="F1203" s="47" t="str">
        <f ca="1">IF(_SF_CORE!$A$2="BLOCK",NA(),IF(OR(D1203="",E1203=""),"",E1203-D1203))</f>
        <v/>
      </c>
    </row>
    <row r="1204" spans="2:6" ht="16" x14ac:dyDescent="0.2">
      <c r="B1204" s="55"/>
      <c r="C1204" s="56"/>
      <c r="D1204" s="52"/>
      <c r="E1204" s="52"/>
      <c r="F1204" s="47" t="str">
        <f ca="1">IF(_SF_CORE!$A$2="BLOCK",NA(),IF(OR(D1204="",E1204=""),"",E1204-D1204))</f>
        <v/>
      </c>
    </row>
    <row r="1205" spans="2:6" ht="16" x14ac:dyDescent="0.2">
      <c r="B1205" s="55"/>
      <c r="C1205" s="56"/>
      <c r="D1205" s="52"/>
      <c r="E1205" s="52"/>
      <c r="F1205" s="47" t="str">
        <f ca="1">IF(_SF_CORE!$A$2="BLOCK",NA(),IF(OR(D1205="",E1205=""),"",E1205-D1205))</f>
        <v/>
      </c>
    </row>
    <row r="1206" spans="2:6" ht="16" x14ac:dyDescent="0.2">
      <c r="B1206" s="55"/>
      <c r="C1206" s="56"/>
      <c r="D1206" s="52"/>
      <c r="E1206" s="52"/>
      <c r="F1206" s="47" t="str">
        <f ca="1">IF(_SF_CORE!$A$2="BLOCK",NA(),IF(OR(D1206="",E1206=""),"",E1206-D1206))</f>
        <v/>
      </c>
    </row>
    <row r="1207" spans="2:6" ht="16" x14ac:dyDescent="0.2">
      <c r="B1207" s="55"/>
      <c r="C1207" s="56"/>
      <c r="D1207" s="52"/>
      <c r="E1207" s="52"/>
      <c r="F1207" s="47" t="str">
        <f ca="1">IF(_SF_CORE!$A$2="BLOCK",NA(),IF(OR(D1207="",E1207=""),"",E1207-D1207))</f>
        <v/>
      </c>
    </row>
    <row r="1208" spans="2:6" ht="16" x14ac:dyDescent="0.2">
      <c r="B1208" s="55"/>
      <c r="C1208" s="56"/>
      <c r="D1208" s="52"/>
      <c r="E1208" s="52"/>
      <c r="F1208" s="47" t="str">
        <f ca="1">IF(_SF_CORE!$A$2="BLOCK",NA(),IF(OR(D1208="",E1208=""),"",E1208-D1208))</f>
        <v/>
      </c>
    </row>
    <row r="1209" spans="2:6" ht="16" x14ac:dyDescent="0.2">
      <c r="B1209" s="55"/>
      <c r="C1209" s="56"/>
      <c r="D1209" s="52"/>
      <c r="E1209" s="52"/>
      <c r="F1209" s="47" t="str">
        <f ca="1">IF(_SF_CORE!$A$2="BLOCK",NA(),IF(OR(D1209="",E1209=""),"",E1209-D1209))</f>
        <v/>
      </c>
    </row>
    <row r="1210" spans="2:6" ht="16" x14ac:dyDescent="0.2">
      <c r="B1210" s="55"/>
      <c r="C1210" s="56"/>
      <c r="D1210" s="52"/>
      <c r="E1210" s="52"/>
      <c r="F1210" s="47" t="str">
        <f ca="1">IF(_SF_CORE!$A$2="BLOCK",NA(),IF(OR(D1210="",E1210=""),"",E1210-D1210))</f>
        <v/>
      </c>
    </row>
    <row r="1211" spans="2:6" ht="16" x14ac:dyDescent="0.2">
      <c r="B1211" s="55"/>
      <c r="C1211" s="56"/>
      <c r="D1211" s="52"/>
      <c r="E1211" s="52"/>
      <c r="F1211" s="47" t="str">
        <f ca="1">IF(_SF_CORE!$A$2="BLOCK",NA(),IF(OR(D1211="",E1211=""),"",E1211-D1211))</f>
        <v/>
      </c>
    </row>
    <row r="1212" spans="2:6" ht="16" x14ac:dyDescent="0.2">
      <c r="B1212" s="55"/>
      <c r="C1212" s="56"/>
      <c r="D1212" s="52"/>
      <c r="E1212" s="52"/>
      <c r="F1212" s="47" t="str">
        <f ca="1">IF(_SF_CORE!$A$2="BLOCK",NA(),IF(OR(D1212="",E1212=""),"",E1212-D1212))</f>
        <v/>
      </c>
    </row>
    <row r="1213" spans="2:6" ht="16" x14ac:dyDescent="0.2">
      <c r="B1213" s="55"/>
      <c r="C1213" s="56"/>
      <c r="D1213" s="52"/>
      <c r="E1213" s="52"/>
      <c r="F1213" s="47" t="str">
        <f ca="1">IF(_SF_CORE!$A$2="BLOCK",NA(),IF(OR(D1213="",E1213=""),"",E1213-D1213))</f>
        <v/>
      </c>
    </row>
    <row r="1214" spans="2:6" ht="16" x14ac:dyDescent="0.2">
      <c r="B1214" s="55"/>
      <c r="C1214" s="56"/>
      <c r="D1214" s="52"/>
      <c r="E1214" s="52"/>
      <c r="F1214" s="47" t="str">
        <f ca="1">IF(_SF_CORE!$A$2="BLOCK",NA(),IF(OR(D1214="",E1214=""),"",E1214-D1214))</f>
        <v/>
      </c>
    </row>
    <row r="1215" spans="2:6" ht="16" x14ac:dyDescent="0.2">
      <c r="B1215" s="55"/>
      <c r="C1215" s="56"/>
      <c r="D1215" s="52"/>
      <c r="E1215" s="52"/>
      <c r="F1215" s="47" t="str">
        <f ca="1">IF(_SF_CORE!$A$2="BLOCK",NA(),IF(OR(D1215="",E1215=""),"",E1215-D1215))</f>
        <v/>
      </c>
    </row>
    <row r="1216" spans="2:6" ht="16" x14ac:dyDescent="0.2">
      <c r="B1216" s="55"/>
      <c r="C1216" s="56"/>
      <c r="D1216" s="52"/>
      <c r="E1216" s="52"/>
      <c r="F1216" s="47" t="str">
        <f ca="1">IF(_SF_CORE!$A$2="BLOCK",NA(),IF(OR(D1216="",E1216=""),"",E1216-D1216))</f>
        <v/>
      </c>
    </row>
    <row r="1217" spans="2:6" ht="16" x14ac:dyDescent="0.2">
      <c r="B1217" s="55"/>
      <c r="C1217" s="56"/>
      <c r="D1217" s="52"/>
      <c r="E1217" s="52"/>
      <c r="F1217" s="47" t="str">
        <f ca="1">IF(_SF_CORE!$A$2="BLOCK",NA(),IF(OR(D1217="",E1217=""),"",E1217-D1217))</f>
        <v/>
      </c>
    </row>
    <row r="1218" spans="2:6" ht="16" x14ac:dyDescent="0.2">
      <c r="B1218" s="55"/>
      <c r="C1218" s="56"/>
      <c r="D1218" s="52"/>
      <c r="E1218" s="52"/>
      <c r="F1218" s="47" t="str">
        <f ca="1">IF(_SF_CORE!$A$2="BLOCK",NA(),IF(OR(D1218="",E1218=""),"",E1218-D1218))</f>
        <v/>
      </c>
    </row>
    <row r="1219" spans="2:6" ht="16" x14ac:dyDescent="0.2">
      <c r="B1219" s="55"/>
      <c r="C1219" s="56"/>
      <c r="D1219" s="52"/>
      <c r="E1219" s="52"/>
      <c r="F1219" s="47" t="str">
        <f ca="1">IF(_SF_CORE!$A$2="BLOCK",NA(),IF(OR(D1219="",E1219=""),"",E1219-D1219))</f>
        <v/>
      </c>
    </row>
    <row r="1220" spans="2:6" ht="16" x14ac:dyDescent="0.2">
      <c r="B1220" s="55"/>
      <c r="C1220" s="56"/>
      <c r="D1220" s="52"/>
      <c r="E1220" s="52"/>
      <c r="F1220" s="47" t="str">
        <f ca="1">IF(_SF_CORE!$A$2="BLOCK",NA(),IF(OR(D1220="",E1220=""),"",E1220-D1220))</f>
        <v/>
      </c>
    </row>
    <row r="1221" spans="2:6" ht="16" x14ac:dyDescent="0.2">
      <c r="B1221" s="55"/>
      <c r="C1221" s="56"/>
      <c r="D1221" s="52"/>
      <c r="E1221" s="52"/>
      <c r="F1221" s="47" t="str">
        <f ca="1">IF(_SF_CORE!$A$2="BLOCK",NA(),IF(OR(D1221="",E1221=""),"",E1221-D1221))</f>
        <v/>
      </c>
    </row>
    <row r="1222" spans="2:6" ht="16" x14ac:dyDescent="0.2">
      <c r="B1222" s="55"/>
      <c r="C1222" s="56"/>
      <c r="D1222" s="52"/>
      <c r="E1222" s="52"/>
      <c r="F1222" s="47" t="str">
        <f ca="1">IF(_SF_CORE!$A$2="BLOCK",NA(),IF(OR(D1222="",E1222=""),"",E1222-D1222))</f>
        <v/>
      </c>
    </row>
    <row r="1223" spans="2:6" ht="16" x14ac:dyDescent="0.2">
      <c r="B1223" s="55"/>
      <c r="C1223" s="56"/>
      <c r="D1223" s="52"/>
      <c r="E1223" s="52"/>
      <c r="F1223" s="47" t="str">
        <f ca="1">IF(_SF_CORE!$A$2="BLOCK",NA(),IF(OR(D1223="",E1223=""),"",E1223-D1223))</f>
        <v/>
      </c>
    </row>
    <row r="1224" spans="2:6" ht="16" x14ac:dyDescent="0.2">
      <c r="B1224" s="55"/>
      <c r="C1224" s="56"/>
      <c r="D1224" s="52"/>
      <c r="E1224" s="52"/>
      <c r="F1224" s="47" t="str">
        <f ca="1">IF(_SF_CORE!$A$2="BLOCK",NA(),IF(OR(D1224="",E1224=""),"",E1224-D1224))</f>
        <v/>
      </c>
    </row>
    <row r="1225" spans="2:6" ht="16" x14ac:dyDescent="0.2">
      <c r="B1225" s="55"/>
      <c r="C1225" s="56"/>
      <c r="D1225" s="52"/>
      <c r="E1225" s="52"/>
      <c r="F1225" s="47" t="str">
        <f ca="1">IF(_SF_CORE!$A$2="BLOCK",NA(),IF(OR(D1225="",E1225=""),"",E1225-D1225))</f>
        <v/>
      </c>
    </row>
    <row r="1226" spans="2:6" ht="16" x14ac:dyDescent="0.2">
      <c r="B1226" s="55"/>
      <c r="C1226" s="56"/>
      <c r="D1226" s="52"/>
      <c r="E1226" s="52"/>
      <c r="F1226" s="47" t="str">
        <f ca="1">IF(_SF_CORE!$A$2="BLOCK",NA(),IF(OR(D1226="",E1226=""),"",E1226-D1226))</f>
        <v/>
      </c>
    </row>
    <row r="1227" spans="2:6" ht="16" x14ac:dyDescent="0.2">
      <c r="B1227" s="55"/>
      <c r="C1227" s="56"/>
      <c r="D1227" s="52"/>
      <c r="E1227" s="52"/>
      <c r="F1227" s="47" t="str">
        <f ca="1">IF(_SF_CORE!$A$2="BLOCK",NA(),IF(OR(D1227="",E1227=""),"",E1227-D1227))</f>
        <v/>
      </c>
    </row>
    <row r="1228" spans="2:6" ht="16" x14ac:dyDescent="0.2">
      <c r="B1228" s="55"/>
      <c r="C1228" s="56"/>
      <c r="D1228" s="52"/>
      <c r="E1228" s="52"/>
      <c r="F1228" s="47" t="str">
        <f ca="1">IF(_SF_CORE!$A$2="BLOCK",NA(),IF(OR(D1228="",E1228=""),"",E1228-D1228))</f>
        <v/>
      </c>
    </row>
    <row r="1229" spans="2:6" ht="16" x14ac:dyDescent="0.2">
      <c r="B1229" s="55"/>
      <c r="C1229" s="56"/>
      <c r="D1229" s="52"/>
      <c r="E1229" s="52"/>
      <c r="F1229" s="47" t="str">
        <f ca="1">IF(_SF_CORE!$A$2="BLOCK",NA(),IF(OR(D1229="",E1229=""),"",E1229-D1229))</f>
        <v/>
      </c>
    </row>
    <row r="1230" spans="2:6" ht="16" x14ac:dyDescent="0.2">
      <c r="B1230" s="55"/>
      <c r="C1230" s="56"/>
      <c r="D1230" s="52"/>
      <c r="E1230" s="52"/>
      <c r="F1230" s="47" t="str">
        <f ca="1">IF(_SF_CORE!$A$2="BLOCK",NA(),IF(OR(D1230="",E1230=""),"",E1230-D1230))</f>
        <v/>
      </c>
    </row>
    <row r="1231" spans="2:6" ht="16" x14ac:dyDescent="0.2">
      <c r="B1231" s="55"/>
      <c r="C1231" s="56"/>
      <c r="D1231" s="52"/>
      <c r="E1231" s="52"/>
      <c r="F1231" s="47" t="str">
        <f ca="1">IF(_SF_CORE!$A$2="BLOCK",NA(),IF(OR(D1231="",E1231=""),"",E1231-D1231))</f>
        <v/>
      </c>
    </row>
    <row r="1232" spans="2:6" ht="16" x14ac:dyDescent="0.2">
      <c r="B1232" s="55"/>
      <c r="C1232" s="56"/>
      <c r="D1232" s="52"/>
      <c r="E1232" s="52"/>
      <c r="F1232" s="47" t="str">
        <f ca="1">IF(_SF_CORE!$A$2="BLOCK",NA(),IF(OR(D1232="",E1232=""),"",E1232-D1232))</f>
        <v/>
      </c>
    </row>
    <row r="1233" spans="2:6" ht="16" x14ac:dyDescent="0.2">
      <c r="B1233" s="55"/>
      <c r="C1233" s="56"/>
      <c r="D1233" s="52"/>
      <c r="E1233" s="52"/>
      <c r="F1233" s="47" t="str">
        <f ca="1">IF(_SF_CORE!$A$2="BLOCK",NA(),IF(OR(D1233="",E1233=""),"",E1233-D1233))</f>
        <v/>
      </c>
    </row>
    <row r="1234" spans="2:6" ht="16" x14ac:dyDescent="0.2">
      <c r="B1234" s="55"/>
      <c r="C1234" s="56"/>
      <c r="D1234" s="52"/>
      <c r="E1234" s="52"/>
      <c r="F1234" s="47" t="str">
        <f ca="1">IF(_SF_CORE!$A$2="BLOCK",NA(),IF(OR(D1234="",E1234=""),"",E1234-D1234))</f>
        <v/>
      </c>
    </row>
    <row r="1235" spans="2:6" ht="16" x14ac:dyDescent="0.2">
      <c r="B1235" s="55"/>
      <c r="C1235" s="56"/>
      <c r="D1235" s="52"/>
      <c r="E1235" s="52"/>
      <c r="F1235" s="47" t="str">
        <f ca="1">IF(_SF_CORE!$A$2="BLOCK",NA(),IF(OR(D1235="",E1235=""),"",E1235-D1235))</f>
        <v/>
      </c>
    </row>
    <row r="1236" spans="2:6" ht="16" x14ac:dyDescent="0.2">
      <c r="B1236" s="55"/>
      <c r="C1236" s="56"/>
      <c r="D1236" s="52"/>
      <c r="E1236" s="52"/>
      <c r="F1236" s="47" t="str">
        <f ca="1">IF(_SF_CORE!$A$2="BLOCK",NA(),IF(OR(D1236="",E1236=""),"",E1236-D1236))</f>
        <v/>
      </c>
    </row>
    <row r="1237" spans="2:6" ht="16" x14ac:dyDescent="0.2">
      <c r="B1237" s="55"/>
      <c r="C1237" s="56"/>
      <c r="D1237" s="52"/>
      <c r="E1237" s="52"/>
      <c r="F1237" s="47" t="str">
        <f ca="1">IF(_SF_CORE!$A$2="BLOCK",NA(),IF(OR(D1237="",E1237=""),"",E1237-D1237))</f>
        <v/>
      </c>
    </row>
    <row r="1238" spans="2:6" ht="16" x14ac:dyDescent="0.2">
      <c r="B1238" s="55"/>
      <c r="C1238" s="56"/>
      <c r="D1238" s="52"/>
      <c r="E1238" s="52"/>
      <c r="F1238" s="47" t="str">
        <f ca="1">IF(_SF_CORE!$A$2="BLOCK",NA(),IF(OR(D1238="",E1238=""),"",E1238-D1238))</f>
        <v/>
      </c>
    </row>
    <row r="1239" spans="2:6" ht="16" x14ac:dyDescent="0.2">
      <c r="B1239" s="55"/>
      <c r="C1239" s="56"/>
      <c r="D1239" s="52"/>
      <c r="E1239" s="52"/>
      <c r="F1239" s="47" t="str">
        <f ca="1">IF(_SF_CORE!$A$2="BLOCK",NA(),IF(OR(D1239="",E1239=""),"",E1239-D1239))</f>
        <v/>
      </c>
    </row>
    <row r="1240" spans="2:6" ht="16" x14ac:dyDescent="0.2">
      <c r="B1240" s="55"/>
      <c r="C1240" s="56"/>
      <c r="D1240" s="52"/>
      <c r="E1240" s="52"/>
      <c r="F1240" s="47" t="str">
        <f ca="1">IF(_SF_CORE!$A$2="BLOCK",NA(),IF(OR(D1240="",E1240=""),"",E1240-D1240))</f>
        <v/>
      </c>
    </row>
    <row r="1241" spans="2:6" ht="16" x14ac:dyDescent="0.2">
      <c r="B1241" s="55"/>
      <c r="C1241" s="56"/>
      <c r="D1241" s="52"/>
      <c r="E1241" s="52"/>
      <c r="F1241" s="47" t="str">
        <f ca="1">IF(_SF_CORE!$A$2="BLOCK",NA(),IF(OR(D1241="",E1241=""),"",E1241-D1241))</f>
        <v/>
      </c>
    </row>
    <row r="1242" spans="2:6" ht="16" x14ac:dyDescent="0.2">
      <c r="B1242" s="55"/>
      <c r="C1242" s="56"/>
      <c r="D1242" s="52"/>
      <c r="E1242" s="52"/>
      <c r="F1242" s="47" t="str">
        <f ca="1">IF(_SF_CORE!$A$2="BLOCK",NA(),IF(OR(D1242="",E1242=""),"",E1242-D1242))</f>
        <v/>
      </c>
    </row>
    <row r="1243" spans="2:6" ht="16" x14ac:dyDescent="0.2">
      <c r="B1243" s="55"/>
      <c r="C1243" s="56"/>
      <c r="D1243" s="52"/>
      <c r="E1243" s="52"/>
      <c r="F1243" s="47" t="str">
        <f ca="1">IF(_SF_CORE!$A$2="BLOCK",NA(),IF(OR(D1243="",E1243=""),"",E1243-D1243))</f>
        <v/>
      </c>
    </row>
    <row r="1244" spans="2:6" ht="16" x14ac:dyDescent="0.2">
      <c r="B1244" s="55"/>
      <c r="C1244" s="56"/>
      <c r="D1244" s="52"/>
      <c r="E1244" s="52"/>
      <c r="F1244" s="47" t="str">
        <f ca="1">IF(_SF_CORE!$A$2="BLOCK",NA(),IF(OR(D1244="",E1244=""),"",E1244-D1244))</f>
        <v/>
      </c>
    </row>
    <row r="1245" spans="2:6" ht="16" x14ac:dyDescent="0.2">
      <c r="B1245" s="55"/>
      <c r="C1245" s="56"/>
      <c r="D1245" s="52"/>
      <c r="E1245" s="52"/>
      <c r="F1245" s="47" t="str">
        <f ca="1">IF(_SF_CORE!$A$2="BLOCK",NA(),IF(OR(D1245="",E1245=""),"",E1245-D1245))</f>
        <v/>
      </c>
    </row>
    <row r="1246" spans="2:6" ht="16" x14ac:dyDescent="0.2">
      <c r="B1246" s="55"/>
      <c r="C1246" s="56"/>
      <c r="D1246" s="52"/>
      <c r="E1246" s="52"/>
      <c r="F1246" s="47" t="str">
        <f ca="1">IF(_SF_CORE!$A$2="BLOCK",NA(),IF(OR(D1246="",E1246=""),"",E1246-D1246))</f>
        <v/>
      </c>
    </row>
    <row r="1247" spans="2:6" ht="16" x14ac:dyDescent="0.2">
      <c r="B1247" s="55"/>
      <c r="C1247" s="56"/>
      <c r="D1247" s="52"/>
      <c r="E1247" s="52"/>
      <c r="F1247" s="47" t="str">
        <f ca="1">IF(_SF_CORE!$A$2="BLOCK",NA(),IF(OR(D1247="",E1247=""),"",E1247-D1247))</f>
        <v/>
      </c>
    </row>
    <row r="1248" spans="2:6" ht="16" x14ac:dyDescent="0.2">
      <c r="B1248" s="55"/>
      <c r="C1248" s="56"/>
      <c r="D1248" s="52"/>
      <c r="E1248" s="52"/>
      <c r="F1248" s="47" t="str">
        <f ca="1">IF(_SF_CORE!$A$2="BLOCK",NA(),IF(OR(D1248="",E1248=""),"",E1248-D1248))</f>
        <v/>
      </c>
    </row>
    <row r="1249" spans="2:6" ht="16" x14ac:dyDescent="0.2">
      <c r="B1249" s="55"/>
      <c r="C1249" s="56"/>
      <c r="D1249" s="52"/>
      <c r="E1249" s="52"/>
      <c r="F1249" s="47" t="str">
        <f ca="1">IF(_SF_CORE!$A$2="BLOCK",NA(),IF(OR(D1249="",E1249=""),"",E1249-D1249))</f>
        <v/>
      </c>
    </row>
    <row r="1250" spans="2:6" ht="16" x14ac:dyDescent="0.2">
      <c r="B1250" s="55"/>
      <c r="C1250" s="56"/>
      <c r="D1250" s="52"/>
      <c r="E1250" s="52"/>
      <c r="F1250" s="47" t="str">
        <f ca="1">IF(_SF_CORE!$A$2="BLOCK",NA(),IF(OR(D1250="",E1250=""),"",E1250-D1250))</f>
        <v/>
      </c>
    </row>
    <row r="1251" spans="2:6" ht="16" x14ac:dyDescent="0.2">
      <c r="B1251" s="55"/>
      <c r="C1251" s="56"/>
      <c r="D1251" s="52"/>
      <c r="E1251" s="52"/>
      <c r="F1251" s="47" t="str">
        <f ca="1">IF(_SF_CORE!$A$2="BLOCK",NA(),IF(OR(D1251="",E1251=""),"",E1251-D1251))</f>
        <v/>
      </c>
    </row>
    <row r="1252" spans="2:6" ht="16" x14ac:dyDescent="0.2">
      <c r="B1252" s="55"/>
      <c r="C1252" s="56"/>
      <c r="D1252" s="52"/>
      <c r="E1252" s="52"/>
      <c r="F1252" s="47" t="str">
        <f ca="1">IF(_SF_CORE!$A$2="BLOCK",NA(),IF(OR(D1252="",E1252=""),"",E1252-D1252))</f>
        <v/>
      </c>
    </row>
    <row r="1253" spans="2:6" ht="16" x14ac:dyDescent="0.2">
      <c r="B1253" s="55"/>
      <c r="C1253" s="56"/>
      <c r="D1253" s="52"/>
      <c r="E1253" s="52"/>
      <c r="F1253" s="47" t="str">
        <f ca="1">IF(_SF_CORE!$A$2="BLOCK",NA(),IF(OR(D1253="",E1253=""),"",E1253-D1253))</f>
        <v/>
      </c>
    </row>
    <row r="1254" spans="2:6" ht="16" x14ac:dyDescent="0.2">
      <c r="B1254" s="55"/>
      <c r="C1254" s="56"/>
      <c r="D1254" s="52"/>
      <c r="E1254" s="52"/>
      <c r="F1254" s="47" t="str">
        <f ca="1">IF(_SF_CORE!$A$2="BLOCK",NA(),IF(OR(D1254="",E1254=""),"",E1254-D1254))</f>
        <v/>
      </c>
    </row>
    <row r="1255" spans="2:6" ht="16" x14ac:dyDescent="0.2">
      <c r="B1255" s="55"/>
      <c r="C1255" s="56"/>
      <c r="D1255" s="52"/>
      <c r="E1255" s="52"/>
      <c r="F1255" s="47" t="str">
        <f ca="1">IF(_SF_CORE!$A$2="BLOCK",NA(),IF(OR(D1255="",E1255=""),"",E1255-D1255))</f>
        <v/>
      </c>
    </row>
    <row r="1256" spans="2:6" ht="16" x14ac:dyDescent="0.2">
      <c r="B1256" s="55"/>
      <c r="C1256" s="56"/>
      <c r="D1256" s="52"/>
      <c r="E1256" s="52"/>
      <c r="F1256" s="47" t="str">
        <f ca="1">IF(_SF_CORE!$A$2="BLOCK",NA(),IF(OR(D1256="",E1256=""),"",E1256-D1256))</f>
        <v/>
      </c>
    </row>
    <row r="1257" spans="2:6" ht="16" x14ac:dyDescent="0.2">
      <c r="B1257" s="55"/>
      <c r="C1257" s="56"/>
      <c r="D1257" s="52"/>
      <c r="E1257" s="52"/>
      <c r="F1257" s="47" t="str">
        <f ca="1">IF(_SF_CORE!$A$2="BLOCK",NA(),IF(OR(D1257="",E1257=""),"",E1257-D1257))</f>
        <v/>
      </c>
    </row>
    <row r="1258" spans="2:6" ht="16" x14ac:dyDescent="0.2">
      <c r="B1258" s="55"/>
      <c r="C1258" s="56"/>
      <c r="D1258" s="52"/>
      <c r="E1258" s="52"/>
      <c r="F1258" s="47" t="str">
        <f ca="1">IF(_SF_CORE!$A$2="BLOCK",NA(),IF(OR(D1258="",E1258=""),"",E1258-D1258))</f>
        <v/>
      </c>
    </row>
    <row r="1259" spans="2:6" ht="16" x14ac:dyDescent="0.2">
      <c r="B1259" s="55"/>
      <c r="C1259" s="56"/>
      <c r="D1259" s="52"/>
      <c r="E1259" s="52"/>
      <c r="F1259" s="47" t="str">
        <f ca="1">IF(_SF_CORE!$A$2="BLOCK",NA(),IF(OR(D1259="",E1259=""),"",E1259-D1259))</f>
        <v/>
      </c>
    </row>
    <row r="1260" spans="2:6" ht="16" x14ac:dyDescent="0.2">
      <c r="B1260" s="55"/>
      <c r="C1260" s="56"/>
      <c r="D1260" s="52"/>
      <c r="E1260" s="52"/>
      <c r="F1260" s="47" t="str">
        <f ca="1">IF(_SF_CORE!$A$2="BLOCK",NA(),IF(OR(D1260="",E1260=""),"",E1260-D1260))</f>
        <v/>
      </c>
    </row>
    <row r="1261" spans="2:6" ht="16" x14ac:dyDescent="0.2">
      <c r="B1261" s="55"/>
      <c r="C1261" s="56"/>
      <c r="D1261" s="52"/>
      <c r="E1261" s="52"/>
      <c r="F1261" s="47" t="str">
        <f ca="1">IF(_SF_CORE!$A$2="BLOCK",NA(),IF(OR(D1261="",E1261=""),"",E1261-D1261))</f>
        <v/>
      </c>
    </row>
    <row r="1262" spans="2:6" ht="16" x14ac:dyDescent="0.2">
      <c r="B1262" s="55"/>
      <c r="C1262" s="56"/>
      <c r="D1262" s="52"/>
      <c r="E1262" s="52"/>
      <c r="F1262" s="47" t="str">
        <f ca="1">IF(_SF_CORE!$A$2="BLOCK",NA(),IF(OR(D1262="",E1262=""),"",E1262-D1262))</f>
        <v/>
      </c>
    </row>
    <row r="1263" spans="2:6" ht="16" x14ac:dyDescent="0.2">
      <c r="B1263" s="55"/>
      <c r="C1263" s="56"/>
      <c r="D1263" s="52"/>
      <c r="E1263" s="52"/>
      <c r="F1263" s="47" t="str">
        <f ca="1">IF(_SF_CORE!$A$2="BLOCK",NA(),IF(OR(D1263="",E1263=""),"",E1263-D1263))</f>
        <v/>
      </c>
    </row>
    <row r="1264" spans="2:6" ht="16" x14ac:dyDescent="0.2">
      <c r="B1264" s="55"/>
      <c r="C1264" s="56"/>
      <c r="D1264" s="52"/>
      <c r="E1264" s="52"/>
      <c r="F1264" s="47" t="str">
        <f ca="1">IF(_SF_CORE!$A$2="BLOCK",NA(),IF(OR(D1264="",E1264=""),"",E1264-D1264))</f>
        <v/>
      </c>
    </row>
    <row r="1265" spans="2:6" ht="16" x14ac:dyDescent="0.2">
      <c r="B1265" s="55"/>
      <c r="C1265" s="56"/>
      <c r="D1265" s="52"/>
      <c r="E1265" s="52"/>
      <c r="F1265" s="47" t="str">
        <f ca="1">IF(_SF_CORE!$A$2="BLOCK",NA(),IF(OR(D1265="",E1265=""),"",E1265-D1265))</f>
        <v/>
      </c>
    </row>
    <row r="1266" spans="2:6" ht="16" x14ac:dyDescent="0.2">
      <c r="B1266" s="55"/>
      <c r="C1266" s="56"/>
      <c r="D1266" s="52"/>
      <c r="E1266" s="52"/>
      <c r="F1266" s="47" t="str">
        <f ca="1">IF(_SF_CORE!$A$2="BLOCK",NA(),IF(OR(D1266="",E1266=""),"",E1266-D1266))</f>
        <v/>
      </c>
    </row>
    <row r="1267" spans="2:6" ht="16" x14ac:dyDescent="0.2">
      <c r="B1267" s="55"/>
      <c r="C1267" s="56"/>
      <c r="D1267" s="52"/>
      <c r="E1267" s="52"/>
      <c r="F1267" s="47" t="str">
        <f ca="1">IF(_SF_CORE!$A$2="BLOCK",NA(),IF(OR(D1267="",E1267=""),"",E1267-D1267))</f>
        <v/>
      </c>
    </row>
    <row r="1268" spans="2:6" ht="16" x14ac:dyDescent="0.2">
      <c r="B1268" s="55"/>
      <c r="C1268" s="56"/>
      <c r="D1268" s="52"/>
      <c r="E1268" s="52"/>
      <c r="F1268" s="47" t="str">
        <f ca="1">IF(_SF_CORE!$A$2="BLOCK",NA(),IF(OR(D1268="",E1268=""),"",E1268-D1268))</f>
        <v/>
      </c>
    </row>
    <row r="1269" spans="2:6" ht="16" x14ac:dyDescent="0.2">
      <c r="B1269" s="55"/>
      <c r="C1269" s="56"/>
      <c r="D1269" s="52"/>
      <c r="E1269" s="52"/>
      <c r="F1269" s="47" t="str">
        <f ca="1">IF(_SF_CORE!$A$2="BLOCK",NA(),IF(OR(D1269="",E1269=""),"",E1269-D1269))</f>
        <v/>
      </c>
    </row>
    <row r="1270" spans="2:6" ht="16" x14ac:dyDescent="0.2">
      <c r="B1270" s="55"/>
      <c r="C1270" s="56"/>
      <c r="D1270" s="52"/>
      <c r="E1270" s="52"/>
      <c r="F1270" s="47" t="str">
        <f ca="1">IF(_SF_CORE!$A$2="BLOCK",NA(),IF(OR(D1270="",E1270=""),"",E1270-D1270))</f>
        <v/>
      </c>
    </row>
    <row r="1271" spans="2:6" ht="16" x14ac:dyDescent="0.2">
      <c r="B1271" s="55"/>
      <c r="C1271" s="56"/>
      <c r="D1271" s="52"/>
      <c r="E1271" s="52"/>
      <c r="F1271" s="47" t="str">
        <f ca="1">IF(_SF_CORE!$A$2="BLOCK",NA(),IF(OR(D1271="",E1271=""),"",E1271-D1271))</f>
        <v/>
      </c>
    </row>
    <row r="1272" spans="2:6" ht="16" x14ac:dyDescent="0.2">
      <c r="B1272" s="55"/>
      <c r="C1272" s="56"/>
      <c r="D1272" s="52"/>
      <c r="E1272" s="52"/>
      <c r="F1272" s="47" t="str">
        <f ca="1">IF(_SF_CORE!$A$2="BLOCK",NA(),IF(OR(D1272="",E1272=""),"",E1272-D1272))</f>
        <v/>
      </c>
    </row>
    <row r="1273" spans="2:6" ht="16" x14ac:dyDescent="0.2">
      <c r="B1273" s="55"/>
      <c r="C1273" s="56"/>
      <c r="D1273" s="52"/>
      <c r="E1273" s="52"/>
      <c r="F1273" s="47" t="str">
        <f ca="1">IF(_SF_CORE!$A$2="BLOCK",NA(),IF(OR(D1273="",E1273=""),"",E1273-D1273))</f>
        <v/>
      </c>
    </row>
    <row r="1274" spans="2:6" ht="16" x14ac:dyDescent="0.2">
      <c r="B1274" s="55"/>
      <c r="C1274" s="56"/>
      <c r="D1274" s="52"/>
      <c r="E1274" s="52"/>
      <c r="F1274" s="47" t="str">
        <f ca="1">IF(_SF_CORE!$A$2="BLOCK",NA(),IF(OR(D1274="",E1274=""),"",E1274-D1274))</f>
        <v/>
      </c>
    </row>
    <row r="1275" spans="2:6" ht="16" x14ac:dyDescent="0.2">
      <c r="B1275" s="55"/>
      <c r="C1275" s="56"/>
      <c r="D1275" s="52"/>
      <c r="E1275" s="52"/>
      <c r="F1275" s="47" t="str">
        <f ca="1">IF(_SF_CORE!$A$2="BLOCK",NA(),IF(OR(D1275="",E1275=""),"",E1275-D1275))</f>
        <v/>
      </c>
    </row>
    <row r="1276" spans="2:6" ht="16" x14ac:dyDescent="0.2">
      <c r="B1276" s="55"/>
      <c r="C1276" s="56"/>
      <c r="D1276" s="52"/>
      <c r="E1276" s="52"/>
      <c r="F1276" s="47" t="str">
        <f ca="1">IF(_SF_CORE!$A$2="BLOCK",NA(),IF(OR(D1276="",E1276=""),"",E1276-D1276))</f>
        <v/>
      </c>
    </row>
    <row r="1277" spans="2:6" ht="16" x14ac:dyDescent="0.2">
      <c r="B1277" s="55"/>
      <c r="C1277" s="56"/>
      <c r="D1277" s="52"/>
      <c r="E1277" s="52"/>
      <c r="F1277" s="47" t="str">
        <f ca="1">IF(_SF_CORE!$A$2="BLOCK",NA(),IF(OR(D1277="",E1277=""),"",E1277-D1277))</f>
        <v/>
      </c>
    </row>
    <row r="1278" spans="2:6" ht="16" x14ac:dyDescent="0.2">
      <c r="B1278" s="55"/>
      <c r="C1278" s="56"/>
      <c r="D1278" s="52"/>
      <c r="E1278" s="52"/>
      <c r="F1278" s="47" t="str">
        <f ca="1">IF(_SF_CORE!$A$2="BLOCK",NA(),IF(OR(D1278="",E1278=""),"",E1278-D1278))</f>
        <v/>
      </c>
    </row>
    <row r="1279" spans="2:6" ht="16" x14ac:dyDescent="0.2">
      <c r="B1279" s="55"/>
      <c r="C1279" s="56"/>
      <c r="D1279" s="52"/>
      <c r="E1279" s="52"/>
      <c r="F1279" s="47" t="str">
        <f ca="1">IF(_SF_CORE!$A$2="BLOCK",NA(),IF(OR(D1279="",E1279=""),"",E1279-D1279))</f>
        <v/>
      </c>
    </row>
    <row r="1280" spans="2:6" ht="16" x14ac:dyDescent="0.2">
      <c r="B1280" s="55"/>
      <c r="C1280" s="56"/>
      <c r="D1280" s="52"/>
      <c r="E1280" s="52"/>
      <c r="F1280" s="47" t="str">
        <f ca="1">IF(_SF_CORE!$A$2="BLOCK",NA(),IF(OR(D1280="",E1280=""),"",E1280-D1280))</f>
        <v/>
      </c>
    </row>
    <row r="1281" spans="2:6" ht="16" x14ac:dyDescent="0.2">
      <c r="B1281" s="55"/>
      <c r="C1281" s="56"/>
      <c r="D1281" s="52"/>
      <c r="E1281" s="52"/>
      <c r="F1281" s="47" t="str">
        <f ca="1">IF(_SF_CORE!$A$2="BLOCK",NA(),IF(OR(D1281="",E1281=""),"",E1281-D1281))</f>
        <v/>
      </c>
    </row>
    <row r="1282" spans="2:6" ht="16" x14ac:dyDescent="0.2">
      <c r="B1282" s="55"/>
      <c r="C1282" s="56"/>
      <c r="D1282" s="52"/>
      <c r="E1282" s="52"/>
      <c r="F1282" s="47" t="str">
        <f ca="1">IF(_SF_CORE!$A$2="BLOCK",NA(),IF(OR(D1282="",E1282=""),"",E1282-D1282))</f>
        <v/>
      </c>
    </row>
    <row r="1283" spans="2:6" ht="16" x14ac:dyDescent="0.2">
      <c r="B1283" s="55"/>
      <c r="C1283" s="56"/>
      <c r="D1283" s="52"/>
      <c r="E1283" s="52"/>
      <c r="F1283" s="47" t="str">
        <f ca="1">IF(_SF_CORE!$A$2="BLOCK",NA(),IF(OR(D1283="",E1283=""),"",E1283-D1283))</f>
        <v/>
      </c>
    </row>
    <row r="1284" spans="2:6" ht="16" x14ac:dyDescent="0.2">
      <c r="B1284" s="55"/>
      <c r="C1284" s="56"/>
      <c r="D1284" s="52"/>
      <c r="E1284" s="52"/>
      <c r="F1284" s="47" t="str">
        <f ca="1">IF(_SF_CORE!$A$2="BLOCK",NA(),IF(OR(D1284="",E1284=""),"",E1284-D1284))</f>
        <v/>
      </c>
    </row>
    <row r="1285" spans="2:6" ht="16" x14ac:dyDescent="0.2">
      <c r="B1285" s="55"/>
      <c r="C1285" s="56"/>
      <c r="D1285" s="52"/>
      <c r="E1285" s="52"/>
      <c r="F1285" s="47" t="str">
        <f ca="1">IF(_SF_CORE!$A$2="BLOCK",NA(),IF(OR(D1285="",E1285=""),"",E1285-D1285))</f>
        <v/>
      </c>
    </row>
    <row r="1286" spans="2:6" ht="16" x14ac:dyDescent="0.2">
      <c r="B1286" s="55"/>
      <c r="C1286" s="56"/>
      <c r="D1286" s="52"/>
      <c r="E1286" s="52"/>
      <c r="F1286" s="47" t="str">
        <f ca="1">IF(_SF_CORE!$A$2="BLOCK",NA(),IF(OR(D1286="",E1286=""),"",E1286-D1286))</f>
        <v/>
      </c>
    </row>
    <row r="1287" spans="2:6" ht="16" x14ac:dyDescent="0.2">
      <c r="B1287" s="55"/>
      <c r="C1287" s="56"/>
      <c r="D1287" s="52"/>
      <c r="E1287" s="52"/>
      <c r="F1287" s="47" t="str">
        <f ca="1">IF(_SF_CORE!$A$2="BLOCK",NA(),IF(OR(D1287="",E1287=""),"",E1287-D1287))</f>
        <v/>
      </c>
    </row>
    <row r="1288" spans="2:6" ht="16" x14ac:dyDescent="0.2">
      <c r="B1288" s="55"/>
      <c r="C1288" s="56"/>
      <c r="D1288" s="52"/>
      <c r="E1288" s="52"/>
      <c r="F1288" s="47" t="str">
        <f ca="1">IF(_SF_CORE!$A$2="BLOCK",NA(),IF(OR(D1288="",E1288=""),"",E1288-D1288))</f>
        <v/>
      </c>
    </row>
    <row r="1289" spans="2:6" ht="16" x14ac:dyDescent="0.2">
      <c r="B1289" s="55"/>
      <c r="C1289" s="56"/>
      <c r="D1289" s="52"/>
      <c r="E1289" s="52"/>
      <c r="F1289" s="47" t="str">
        <f ca="1">IF(_SF_CORE!$A$2="BLOCK",NA(),IF(OR(D1289="",E1289=""),"",E1289-D1289))</f>
        <v/>
      </c>
    </row>
    <row r="1290" spans="2:6" ht="16" x14ac:dyDescent="0.2">
      <c r="B1290" s="55"/>
      <c r="C1290" s="56"/>
      <c r="D1290" s="52"/>
      <c r="E1290" s="52"/>
      <c r="F1290" s="47" t="str">
        <f ca="1">IF(_SF_CORE!$A$2="BLOCK",NA(),IF(OR(D1290="",E1290=""),"",E1290-D1290))</f>
        <v/>
      </c>
    </row>
    <row r="1291" spans="2:6" ht="16" x14ac:dyDescent="0.2">
      <c r="B1291" s="55"/>
      <c r="C1291" s="56"/>
      <c r="D1291" s="52"/>
      <c r="E1291" s="52"/>
      <c r="F1291" s="47" t="str">
        <f ca="1">IF(_SF_CORE!$A$2="BLOCK",NA(),IF(OR(D1291="",E1291=""),"",E1291-D1291))</f>
        <v/>
      </c>
    </row>
    <row r="1292" spans="2:6" ht="16" x14ac:dyDescent="0.2">
      <c r="B1292" s="55"/>
      <c r="C1292" s="56"/>
      <c r="D1292" s="52"/>
      <c r="E1292" s="52"/>
      <c r="F1292" s="47" t="str">
        <f ca="1">IF(_SF_CORE!$A$2="BLOCK",NA(),IF(OR(D1292="",E1292=""),"",E1292-D1292))</f>
        <v/>
      </c>
    </row>
    <row r="1293" spans="2:6" ht="16" x14ac:dyDescent="0.2">
      <c r="B1293" s="55"/>
      <c r="C1293" s="56"/>
      <c r="D1293" s="52"/>
      <c r="E1293" s="52"/>
      <c r="F1293" s="47" t="str">
        <f ca="1">IF(_SF_CORE!$A$2="BLOCK",NA(),IF(OR(D1293="",E1293=""),"",E1293-D1293))</f>
        <v/>
      </c>
    </row>
    <row r="1294" spans="2:6" ht="16" x14ac:dyDescent="0.2">
      <c r="B1294" s="55"/>
      <c r="C1294" s="56"/>
      <c r="D1294" s="52"/>
      <c r="E1294" s="52"/>
      <c r="F1294" s="47" t="str">
        <f ca="1">IF(_SF_CORE!$A$2="BLOCK",NA(),IF(OR(D1294="",E1294=""),"",E1294-D1294))</f>
        <v/>
      </c>
    </row>
    <row r="1295" spans="2:6" ht="16" x14ac:dyDescent="0.2">
      <c r="B1295" s="55"/>
      <c r="C1295" s="56"/>
      <c r="D1295" s="52"/>
      <c r="E1295" s="52"/>
      <c r="F1295" s="47" t="str">
        <f ca="1">IF(_SF_CORE!$A$2="BLOCK",NA(),IF(OR(D1295="",E1295=""),"",E1295-D1295))</f>
        <v/>
      </c>
    </row>
    <row r="1296" spans="2:6" ht="16" x14ac:dyDescent="0.2">
      <c r="B1296" s="55"/>
      <c r="C1296" s="56"/>
      <c r="D1296" s="52"/>
      <c r="E1296" s="52"/>
      <c r="F1296" s="47" t="str">
        <f ca="1">IF(_SF_CORE!$A$2="BLOCK",NA(),IF(OR(D1296="",E1296=""),"",E1296-D1296))</f>
        <v/>
      </c>
    </row>
    <row r="1297" spans="6:6" ht="16" x14ac:dyDescent="0.2">
      <c r="F1297" s="47" t="str">
        <f ca="1">IF(_SF_CORE!$A$2="BLOCK",NA(),IF(OR(D1297="",E1297=""),"",E1297-D1297))</f>
        <v/>
      </c>
    </row>
    <row r="1298" spans="6:6" ht="16" x14ac:dyDescent="0.2">
      <c r="F1298" s="47" t="str">
        <f ca="1">IF(_SF_CORE!$A$2="BLOCK",NA(),IF(OR(D1298="",E1298=""),"",E1298-D1298))</f>
        <v/>
      </c>
    </row>
    <row r="1299" spans="6:6" ht="16" x14ac:dyDescent="0.2">
      <c r="F1299" s="47" t="str">
        <f ca="1">IF(_SF_CORE!$A$2="BLOCK",NA(),IF(OR(D1299="",E1299=""),"",E1299-D1299))</f>
        <v/>
      </c>
    </row>
    <row r="1300" spans="6:6" ht="16" x14ac:dyDescent="0.2">
      <c r="F1300" s="47" t="str">
        <f ca="1">IF(_SF_CORE!$A$2="BLOCK",NA(),IF(OR(D1300="",E1300=""),"",E1300-D1300))</f>
        <v/>
      </c>
    </row>
    <row r="1301" spans="6:6" ht="16" x14ac:dyDescent="0.2">
      <c r="F1301" s="47" t="str">
        <f ca="1">IF(_SF_CORE!$A$2="BLOCK",NA(),IF(OR(D1301="",E1301=""),"",E1301-D1301))</f>
        <v/>
      </c>
    </row>
    <row r="1302" spans="6:6" ht="16" x14ac:dyDescent="0.2">
      <c r="F1302" s="47" t="str">
        <f ca="1">IF(_SF_CORE!$A$2="BLOCK",NA(),IF(OR(D1302="",E1302=""),"",E1302-D1302))</f>
        <v/>
      </c>
    </row>
    <row r="1303" spans="6:6" ht="16" x14ac:dyDescent="0.2">
      <c r="F1303" s="47" t="str">
        <f ca="1">IF(_SF_CORE!$A$2="BLOCK",NA(),IF(OR(D1303="",E1303=""),"",E1303-D1303))</f>
        <v/>
      </c>
    </row>
    <row r="1304" spans="6:6" ht="16" x14ac:dyDescent="0.2">
      <c r="F1304" s="47" t="str">
        <f ca="1">IF(_SF_CORE!$A$2="BLOCK",NA(),IF(OR(D1304="",E1304=""),"",E1304-D1304))</f>
        <v/>
      </c>
    </row>
    <row r="1305" spans="6:6" ht="16" x14ac:dyDescent="0.2">
      <c r="F1305" s="47" t="str">
        <f ca="1">IF(_SF_CORE!$A$2="BLOCK",NA(),IF(OR(D1305="",E1305=""),"",E1305-D1305))</f>
        <v/>
      </c>
    </row>
    <row r="1306" spans="6:6" ht="16" x14ac:dyDescent="0.2">
      <c r="F1306" s="47" t="str">
        <f ca="1">IF(_SF_CORE!$A$2="BLOCK",NA(),IF(OR(D1306="",E1306=""),"",E1306-D1306))</f>
        <v/>
      </c>
    </row>
    <row r="1307" spans="6:6" ht="16" x14ac:dyDescent="0.2">
      <c r="F1307" s="47" t="str">
        <f ca="1">IF(_SF_CORE!$A$2="BLOCK",NA(),IF(OR(D1307="",E1307=""),"",E1307-D1307))</f>
        <v/>
      </c>
    </row>
    <row r="1308" spans="6:6" ht="16" x14ac:dyDescent="0.2">
      <c r="F1308" s="47" t="str">
        <f ca="1">IF(_SF_CORE!$A$2="BLOCK",NA(),IF(OR(D1308="",E1308=""),"",E1308-D1308))</f>
        <v/>
      </c>
    </row>
    <row r="1309" spans="6:6" ht="16" x14ac:dyDescent="0.2">
      <c r="F1309" s="47" t="str">
        <f ca="1">IF(_SF_CORE!$A$2="BLOCK",NA(),IF(OR(D1309="",E1309=""),"",E1309-D1309))</f>
        <v/>
      </c>
    </row>
    <row r="1310" spans="6:6" ht="16" x14ac:dyDescent="0.2">
      <c r="F1310" s="47" t="str">
        <f ca="1">IF(_SF_CORE!$A$2="BLOCK",NA(),IF(OR(D1310="",E1310=""),"",E1310-D1310))</f>
        <v/>
      </c>
    </row>
    <row r="1311" spans="6:6" ht="16" x14ac:dyDescent="0.2">
      <c r="F1311" s="47" t="str">
        <f ca="1">IF(_SF_CORE!$A$2="BLOCK",NA(),IF(OR(D1311="",E1311=""),"",E1311-D1311))</f>
        <v/>
      </c>
    </row>
    <row r="1312" spans="6:6" ht="16" x14ac:dyDescent="0.2">
      <c r="F1312" s="47" t="str">
        <f ca="1">IF(_SF_CORE!$A$2="BLOCK",NA(),IF(OR(D1312="",E1312=""),"",E1312-D1312))</f>
        <v/>
      </c>
    </row>
    <row r="1313" spans="6:6" ht="16" x14ac:dyDescent="0.2">
      <c r="F1313" s="47" t="str">
        <f ca="1">IF(_SF_CORE!$A$2="BLOCK",NA(),IF(OR(D1313="",E1313=""),"",E1313-D1313))</f>
        <v/>
      </c>
    </row>
    <row r="1314" spans="6:6" ht="16" x14ac:dyDescent="0.2">
      <c r="F1314" s="47" t="str">
        <f ca="1">IF(_SF_CORE!$A$2="BLOCK",NA(),IF(OR(D1314="",E1314=""),"",E1314-D1314))</f>
        <v/>
      </c>
    </row>
    <row r="1315" spans="6:6" ht="16" x14ac:dyDescent="0.2">
      <c r="F1315" s="47" t="str">
        <f ca="1">IF(_SF_CORE!$A$2="BLOCK",NA(),IF(OR(D1315="",E1315=""),"",E1315-D1315))</f>
        <v/>
      </c>
    </row>
    <row r="1316" spans="6:6" ht="16" x14ac:dyDescent="0.2">
      <c r="F1316" s="47" t="str">
        <f ca="1">IF(_SF_CORE!$A$2="BLOCK",NA(),IF(OR(D1316="",E1316=""),"",E1316-D1316))</f>
        <v/>
      </c>
    </row>
    <row r="1317" spans="6:6" ht="16" x14ac:dyDescent="0.2">
      <c r="F1317" s="47" t="str">
        <f ca="1">IF(_SF_CORE!$A$2="BLOCK",NA(),IF(OR(D1317="",E1317=""),"",E1317-D1317))</f>
        <v/>
      </c>
    </row>
    <row r="1318" spans="6:6" ht="16" x14ac:dyDescent="0.2">
      <c r="F1318" s="47" t="str">
        <f ca="1">IF(_SF_CORE!$A$2="BLOCK",NA(),IF(OR(D1318="",E1318=""),"",E1318-D1318))</f>
        <v/>
      </c>
    </row>
    <row r="1319" spans="6:6" ht="16" x14ac:dyDescent="0.2">
      <c r="F1319" s="47" t="str">
        <f ca="1">IF(_SF_CORE!$A$2="BLOCK",NA(),IF(OR(D1319="",E1319=""),"",E1319-D1319))</f>
        <v/>
      </c>
    </row>
    <row r="1320" spans="6:6" ht="16" x14ac:dyDescent="0.2">
      <c r="F1320" s="47" t="str">
        <f ca="1">IF(_SF_CORE!$A$2="BLOCK",NA(),IF(OR(D1320="",E1320=""),"",E1320-D1320))</f>
        <v/>
      </c>
    </row>
    <row r="1321" spans="6:6" ht="16" x14ac:dyDescent="0.2">
      <c r="F1321" s="47" t="str">
        <f ca="1">IF(_SF_CORE!$A$2="BLOCK",NA(),IF(OR(D1321="",E1321=""),"",E1321-D1321))</f>
        <v/>
      </c>
    </row>
    <row r="1322" spans="6:6" ht="16" x14ac:dyDescent="0.2">
      <c r="F1322" s="47" t="str">
        <f ca="1">IF(_SF_CORE!$A$2="BLOCK",NA(),IF(OR(D1322="",E1322=""),"",E1322-D1322))</f>
        <v/>
      </c>
    </row>
    <row r="1323" spans="6:6" ht="16" x14ac:dyDescent="0.2">
      <c r="F1323" s="47" t="str">
        <f ca="1">IF(_SF_CORE!$A$2="BLOCK",NA(),IF(OR(D1323="",E1323=""),"",E1323-D1323))</f>
        <v/>
      </c>
    </row>
    <row r="1324" spans="6:6" ht="16" x14ac:dyDescent="0.2">
      <c r="F1324" s="47" t="str">
        <f ca="1">IF(_SF_CORE!$A$2="BLOCK",NA(),IF(OR(D1324="",E1324=""),"",E1324-D1324))</f>
        <v/>
      </c>
    </row>
    <row r="1325" spans="6:6" ht="16" x14ac:dyDescent="0.2">
      <c r="F1325" s="47" t="str">
        <f ca="1">IF(_SF_CORE!$A$2="BLOCK",NA(),IF(OR(D1325="",E1325=""),"",E1325-D1325))</f>
        <v/>
      </c>
    </row>
    <row r="1326" spans="6:6" ht="16" x14ac:dyDescent="0.2">
      <c r="F1326" s="47" t="str">
        <f ca="1">IF(_SF_CORE!$A$2="BLOCK",NA(),IF(OR(D1326="",E1326=""),"",E1326-D1326))</f>
        <v/>
      </c>
    </row>
    <row r="1327" spans="6:6" ht="16" x14ac:dyDescent="0.2">
      <c r="F1327" s="47" t="str">
        <f ca="1">IF(_SF_CORE!$A$2="BLOCK",NA(),IF(OR(D1327="",E1327=""),"",E1327-D1327))</f>
        <v/>
      </c>
    </row>
    <row r="1328" spans="6:6" ht="16" x14ac:dyDescent="0.2">
      <c r="F1328" s="47" t="str">
        <f ca="1">IF(_SF_CORE!$A$2="BLOCK",NA(),IF(OR(D1328="",E1328=""),"",E1328-D1328))</f>
        <v/>
      </c>
    </row>
    <row r="1329" spans="6:6" ht="16" x14ac:dyDescent="0.2">
      <c r="F1329" s="47" t="str">
        <f ca="1">IF(_SF_CORE!$A$2="BLOCK",NA(),IF(OR(D1329="",E1329=""),"",E1329-D1329))</f>
        <v/>
      </c>
    </row>
    <row r="1330" spans="6:6" ht="16" x14ac:dyDescent="0.2">
      <c r="F1330" s="47" t="str">
        <f ca="1">IF(_SF_CORE!$A$2="BLOCK",NA(),IF(OR(D1330="",E1330=""),"",E1330-D1330))</f>
        <v/>
      </c>
    </row>
    <row r="1331" spans="6:6" ht="16" x14ac:dyDescent="0.2">
      <c r="F1331" s="47" t="str">
        <f ca="1">IF(_SF_CORE!$A$2="BLOCK",NA(),IF(OR(D1331="",E1331=""),"",E1331-D1331))</f>
        <v/>
      </c>
    </row>
    <row r="1332" spans="6:6" ht="16" x14ac:dyDescent="0.2">
      <c r="F1332" s="47" t="str">
        <f ca="1">IF(_SF_CORE!$A$2="BLOCK",NA(),IF(OR(D1332="",E1332=""),"",E1332-D1332))</f>
        <v/>
      </c>
    </row>
    <row r="1333" spans="6:6" ht="16" x14ac:dyDescent="0.2">
      <c r="F1333" s="47" t="str">
        <f ca="1">IF(_SF_CORE!$A$2="BLOCK",NA(),IF(OR(D1333="",E1333=""),"",E1333-D1333))</f>
        <v/>
      </c>
    </row>
    <row r="1334" spans="6:6" ht="16" x14ac:dyDescent="0.2">
      <c r="F1334" s="47" t="str">
        <f ca="1">IF(_SF_CORE!$A$2="BLOCK",NA(),IF(OR(D1334="",E1334=""),"",E1334-D1334))</f>
        <v/>
      </c>
    </row>
    <row r="1335" spans="6:6" ht="16" x14ac:dyDescent="0.2">
      <c r="F1335" s="47" t="str">
        <f ca="1">IF(_SF_CORE!$A$2="BLOCK",NA(),IF(OR(D1335="",E1335=""),"",E1335-D1335))</f>
        <v/>
      </c>
    </row>
    <row r="1336" spans="6:6" ht="16" x14ac:dyDescent="0.2">
      <c r="F1336" s="47" t="str">
        <f ca="1">IF(_SF_CORE!$A$2="BLOCK",NA(),IF(OR(D1336="",E1336=""),"",E1336-D1336))</f>
        <v/>
      </c>
    </row>
    <row r="1337" spans="6:6" ht="16" x14ac:dyDescent="0.2">
      <c r="F1337" s="47" t="str">
        <f ca="1">IF(_SF_CORE!$A$2="BLOCK",NA(),IF(OR(D1337="",E1337=""),"",E1337-D1337))</f>
        <v/>
      </c>
    </row>
    <row r="1338" spans="6:6" ht="16" x14ac:dyDescent="0.2">
      <c r="F1338" s="47" t="str">
        <f ca="1">IF(_SF_CORE!$A$2="BLOCK",NA(),IF(OR(D1338="",E1338=""),"",E1338-D1338))</f>
        <v/>
      </c>
    </row>
    <row r="1339" spans="6:6" ht="16" x14ac:dyDescent="0.2">
      <c r="F1339" s="47" t="str">
        <f ca="1">IF(_SF_CORE!$A$2="BLOCK",NA(),IF(OR(D1339="",E1339=""),"",E1339-D1339))</f>
        <v/>
      </c>
    </row>
    <row r="1340" spans="6:6" ht="16" x14ac:dyDescent="0.2">
      <c r="F1340" s="47" t="str">
        <f ca="1">IF(_SF_CORE!$A$2="BLOCK",NA(),IF(OR(D1340="",E1340=""),"",E1340-D1340))</f>
        <v/>
      </c>
    </row>
    <row r="1341" spans="6:6" ht="16" x14ac:dyDescent="0.2">
      <c r="F1341" s="47" t="str">
        <f ca="1">IF(_SF_CORE!$A$2="BLOCK",NA(),IF(OR(D1341="",E1341=""),"",E1341-D1341))</f>
        <v/>
      </c>
    </row>
    <row r="1342" spans="6:6" ht="16" x14ac:dyDescent="0.2">
      <c r="F1342" s="47" t="str">
        <f ca="1">IF(_SF_CORE!$A$2="BLOCK",NA(),IF(OR(D1342="",E1342=""),"",E1342-D1342))</f>
        <v/>
      </c>
    </row>
    <row r="1343" spans="6:6" ht="16" x14ac:dyDescent="0.2">
      <c r="F1343" s="47" t="str">
        <f ca="1">IF(_SF_CORE!$A$2="BLOCK",NA(),IF(OR(D1343="",E1343=""),"",E1343-D1343))</f>
        <v/>
      </c>
    </row>
    <row r="1344" spans="6:6" ht="16" x14ac:dyDescent="0.2">
      <c r="F1344" s="47" t="str">
        <f ca="1">IF(_SF_CORE!$A$2="BLOCK",NA(),IF(OR(D1344="",E1344=""),"",E1344-D1344))</f>
        <v/>
      </c>
    </row>
    <row r="1345" spans="6:6" ht="16" x14ac:dyDescent="0.2">
      <c r="F1345" s="47" t="str">
        <f ca="1">IF(_SF_CORE!$A$2="BLOCK",NA(),IF(OR(D1345="",E1345=""),"",E1345-D1345))</f>
        <v/>
      </c>
    </row>
    <row r="1346" spans="6:6" ht="16" x14ac:dyDescent="0.2">
      <c r="F1346" s="47" t="str">
        <f ca="1">IF(_SF_CORE!$A$2="BLOCK",NA(),IF(OR(D1346="",E1346=""),"",E1346-D1346))</f>
        <v/>
      </c>
    </row>
    <row r="1347" spans="6:6" ht="16" x14ac:dyDescent="0.2">
      <c r="F1347" s="47" t="str">
        <f ca="1">IF(_SF_CORE!$A$2="BLOCK",NA(),IF(OR(D1347="",E1347=""),"",E1347-D1347))</f>
        <v/>
      </c>
    </row>
    <row r="1348" spans="6:6" ht="16" x14ac:dyDescent="0.2">
      <c r="F1348" s="47" t="str">
        <f ca="1">IF(_SF_CORE!$A$2="BLOCK",NA(),IF(OR(D1348="",E1348=""),"",E1348-D1348))</f>
        <v/>
      </c>
    </row>
    <row r="1349" spans="6:6" ht="16" x14ac:dyDescent="0.2">
      <c r="F1349" s="47" t="str">
        <f ca="1">IF(_SF_CORE!$A$2="BLOCK",NA(),IF(OR(D1349="",E1349=""),"",E1349-D1349))</f>
        <v/>
      </c>
    </row>
    <row r="1350" spans="6:6" ht="16" x14ac:dyDescent="0.2">
      <c r="F1350" s="47" t="str">
        <f ca="1">IF(_SF_CORE!$A$2="BLOCK",NA(),IF(OR(D1350="",E1350=""),"",E1350-D1350))</f>
        <v/>
      </c>
    </row>
    <row r="1351" spans="6:6" ht="16" x14ac:dyDescent="0.2">
      <c r="F1351" s="47" t="str">
        <f ca="1">IF(_SF_CORE!$A$2="BLOCK",NA(),IF(OR(D1351="",E1351=""),"",E1351-D1351))</f>
        <v/>
      </c>
    </row>
    <row r="1352" spans="6:6" ht="16" x14ac:dyDescent="0.2">
      <c r="F1352" s="47" t="str">
        <f ca="1">IF(_SF_CORE!$A$2="BLOCK",NA(),IF(OR(D1352="",E1352=""),"",E1352-D1352))</f>
        <v/>
      </c>
    </row>
    <row r="1353" spans="6:6" ht="16" x14ac:dyDescent="0.2">
      <c r="F1353" s="47" t="str">
        <f ca="1">IF(_SF_CORE!$A$2="BLOCK",NA(),IF(OR(D1353="",E1353=""),"",E1353-D1353))</f>
        <v/>
      </c>
    </row>
    <row r="1354" spans="6:6" ht="16" x14ac:dyDescent="0.2">
      <c r="F1354" s="47" t="str">
        <f ca="1">IF(_SF_CORE!$A$2="BLOCK",NA(),IF(OR(D1354="",E1354=""),"",E1354-D1354))</f>
        <v/>
      </c>
    </row>
    <row r="1355" spans="6:6" ht="16" x14ac:dyDescent="0.2">
      <c r="F1355" s="47" t="str">
        <f ca="1">IF(_SF_CORE!$A$2="BLOCK",NA(),IF(OR(D1355="",E1355=""),"",E1355-D1355))</f>
        <v/>
      </c>
    </row>
    <row r="1356" spans="6:6" ht="16" x14ac:dyDescent="0.2">
      <c r="F1356" s="47" t="str">
        <f ca="1">IF(_SF_CORE!$A$2="BLOCK",NA(),IF(OR(D1356="",E1356=""),"",E1356-D1356))</f>
        <v/>
      </c>
    </row>
    <row r="1357" spans="6:6" ht="16" x14ac:dyDescent="0.2">
      <c r="F1357" s="47" t="str">
        <f ca="1">IF(_SF_CORE!$A$2="BLOCK",NA(),IF(OR(D1357="",E1357=""),"",E1357-D1357))</f>
        <v/>
      </c>
    </row>
    <row r="1358" spans="6:6" ht="16" x14ac:dyDescent="0.2">
      <c r="F1358" s="47" t="str">
        <f ca="1">IF(_SF_CORE!$A$2="BLOCK",NA(),IF(OR(D1358="",E1358=""),"",E1358-D1358))</f>
        <v/>
      </c>
    </row>
    <row r="1359" spans="6:6" ht="16" x14ac:dyDescent="0.2">
      <c r="F1359" s="47" t="str">
        <f ca="1">IF(_SF_CORE!$A$2="BLOCK",NA(),IF(OR(D1359="",E1359=""),"",E1359-D1359))</f>
        <v/>
      </c>
    </row>
    <row r="1360" spans="6:6" ht="16" x14ac:dyDescent="0.2">
      <c r="F1360" s="47" t="str">
        <f ca="1">IF(_SF_CORE!$A$2="BLOCK",NA(),IF(OR(D1360="",E1360=""),"",E1360-D1360))</f>
        <v/>
      </c>
    </row>
    <row r="1361" spans="6:6" ht="16" x14ac:dyDescent="0.2">
      <c r="F1361" s="47" t="str">
        <f ca="1">IF(_SF_CORE!$A$2="BLOCK",NA(),IF(OR(D1361="",E1361=""),"",E1361-D1361))</f>
        <v/>
      </c>
    </row>
    <row r="1362" spans="6:6" ht="16" x14ac:dyDescent="0.2">
      <c r="F1362" s="47" t="str">
        <f ca="1">IF(_SF_CORE!$A$2="BLOCK",NA(),IF(OR(D1362="",E1362=""),"",E1362-D1362))</f>
        <v/>
      </c>
    </row>
    <row r="1363" spans="6:6" ht="16" x14ac:dyDescent="0.2">
      <c r="F1363" s="47" t="str">
        <f ca="1">IF(_SF_CORE!$A$2="BLOCK",NA(),IF(OR(D1363="",E1363=""),"",E1363-D1363))</f>
        <v/>
      </c>
    </row>
    <row r="1364" spans="6:6" ht="16" x14ac:dyDescent="0.2">
      <c r="F1364" s="47" t="str">
        <f ca="1">IF(_SF_CORE!$A$2="BLOCK",NA(),IF(OR(D1364="",E1364=""),"",E1364-D1364))</f>
        <v/>
      </c>
    </row>
    <row r="1365" spans="6:6" ht="16" x14ac:dyDescent="0.2">
      <c r="F1365" s="47" t="str">
        <f ca="1">IF(_SF_CORE!$A$2="BLOCK",NA(),IF(OR(D1365="",E1365=""),"",E1365-D1365))</f>
        <v/>
      </c>
    </row>
    <row r="1366" spans="6:6" ht="16" x14ac:dyDescent="0.2">
      <c r="F1366" s="47" t="str">
        <f ca="1">IF(_SF_CORE!$A$2="BLOCK",NA(),IF(OR(D1366="",E1366=""),"",E1366-D1366))</f>
        <v/>
      </c>
    </row>
    <row r="1367" spans="6:6" ht="16" x14ac:dyDescent="0.2">
      <c r="F1367" s="47" t="str">
        <f ca="1">IF(_SF_CORE!$A$2="BLOCK",NA(),IF(OR(D1367="",E1367=""),"",E1367-D1367))</f>
        <v/>
      </c>
    </row>
    <row r="1368" spans="6:6" ht="16" x14ac:dyDescent="0.2">
      <c r="F1368" s="47" t="str">
        <f ca="1">IF(_SF_CORE!$A$2="BLOCK",NA(),IF(OR(D1368="",E1368=""),"",E1368-D1368))</f>
        <v/>
      </c>
    </row>
    <row r="1369" spans="6:6" ht="16" x14ac:dyDescent="0.2">
      <c r="F1369" s="47" t="str">
        <f ca="1">IF(_SF_CORE!$A$2="BLOCK",NA(),IF(OR(D1369="",E1369=""),"",E1369-D1369))</f>
        <v/>
      </c>
    </row>
    <row r="1370" spans="6:6" ht="16" x14ac:dyDescent="0.2">
      <c r="F1370" s="47" t="str">
        <f ca="1">IF(_SF_CORE!$A$2="BLOCK",NA(),IF(OR(D1370="",E1370=""),"",E1370-D1370))</f>
        <v/>
      </c>
    </row>
    <row r="1371" spans="6:6" ht="16" x14ac:dyDescent="0.2">
      <c r="F1371" s="47" t="str">
        <f ca="1">IF(_SF_CORE!$A$2="BLOCK",NA(),IF(OR(D1371="",E1371=""),"",E1371-D1371))</f>
        <v/>
      </c>
    </row>
    <row r="1372" spans="6:6" ht="16" x14ac:dyDescent="0.2">
      <c r="F1372" s="47" t="str">
        <f ca="1">IF(_SF_CORE!$A$2="BLOCK",NA(),IF(OR(D1372="",E1372=""),"",E1372-D1372))</f>
        <v/>
      </c>
    </row>
    <row r="1373" spans="6:6" ht="16" x14ac:dyDescent="0.2">
      <c r="F1373" s="47" t="str">
        <f ca="1">IF(_SF_CORE!$A$2="BLOCK",NA(),IF(OR(D1373="",E1373=""),"",E1373-D1373))</f>
        <v/>
      </c>
    </row>
    <row r="1374" spans="6:6" ht="16" x14ac:dyDescent="0.2">
      <c r="F1374" s="47" t="str">
        <f ca="1">IF(_SF_CORE!$A$2="BLOCK",NA(),IF(OR(D1374="",E1374=""),"",E1374-D1374))</f>
        <v/>
      </c>
    </row>
    <row r="1375" spans="6:6" ht="16" x14ac:dyDescent="0.2">
      <c r="F1375" s="47" t="str">
        <f ca="1">IF(_SF_CORE!$A$2="BLOCK",NA(),IF(OR(D1375="",E1375=""),"",E1375-D1375))</f>
        <v/>
      </c>
    </row>
    <row r="1376" spans="6:6" ht="16" x14ac:dyDescent="0.2">
      <c r="F1376" s="47" t="str">
        <f ca="1">IF(_SF_CORE!$A$2="BLOCK",NA(),IF(OR(D1376="",E1376=""),"",E1376-D1376))</f>
        <v/>
      </c>
    </row>
    <row r="1377" spans="6:6" ht="16" x14ac:dyDescent="0.2">
      <c r="F1377" s="47" t="str">
        <f ca="1">IF(_SF_CORE!$A$2="BLOCK",NA(),IF(OR(D1377="",E1377=""),"",E1377-D1377))</f>
        <v/>
      </c>
    </row>
    <row r="1378" spans="6:6" ht="16" x14ac:dyDescent="0.2">
      <c r="F1378" s="47" t="str">
        <f ca="1">IF(_SF_CORE!$A$2="BLOCK",NA(),IF(OR(D1378="",E1378=""),"",E1378-D1378))</f>
        <v/>
      </c>
    </row>
    <row r="1379" spans="6:6" ht="16" x14ac:dyDescent="0.2">
      <c r="F1379" s="47" t="str">
        <f ca="1">IF(_SF_CORE!$A$2="BLOCK",NA(),IF(OR(D1379="",E1379=""),"",E1379-D1379))</f>
        <v/>
      </c>
    </row>
    <row r="1380" spans="6:6" ht="16" x14ac:dyDescent="0.2">
      <c r="F1380" s="47" t="str">
        <f ca="1">IF(_SF_CORE!$A$2="BLOCK",NA(),IF(OR(D1380="",E1380=""),"",E1380-D1380))</f>
        <v/>
      </c>
    </row>
    <row r="1381" spans="6:6" ht="16" x14ac:dyDescent="0.2">
      <c r="F1381" s="47" t="str">
        <f ca="1">IF(_SF_CORE!$A$2="BLOCK",NA(),IF(OR(D1381="",E1381=""),"",E1381-D1381))</f>
        <v/>
      </c>
    </row>
    <row r="1382" spans="6:6" ht="16" x14ac:dyDescent="0.2">
      <c r="F1382" s="47" t="str">
        <f ca="1">IF(_SF_CORE!$A$2="BLOCK",NA(),IF(OR(D1382="",E1382=""),"",E1382-D1382))</f>
        <v/>
      </c>
    </row>
    <row r="1383" spans="6:6" ht="16" x14ac:dyDescent="0.2">
      <c r="F1383" s="47" t="str">
        <f ca="1">IF(_SF_CORE!$A$2="BLOCK",NA(),IF(OR(D1383="",E1383=""),"",E1383-D1383))</f>
        <v/>
      </c>
    </row>
    <row r="1384" spans="6:6" ht="16" x14ac:dyDescent="0.2">
      <c r="F1384" s="47" t="str">
        <f ca="1">IF(_SF_CORE!$A$2="BLOCK",NA(),IF(OR(D1384="",E1384=""),"",E1384-D1384))</f>
        <v/>
      </c>
    </row>
    <row r="1385" spans="6:6" ht="16" x14ac:dyDescent="0.2">
      <c r="F1385" s="47" t="str">
        <f ca="1">IF(_SF_CORE!$A$2="BLOCK",NA(),IF(OR(D1385="",E1385=""),"",E1385-D1385))</f>
        <v/>
      </c>
    </row>
    <row r="1386" spans="6:6" ht="16" x14ac:dyDescent="0.2">
      <c r="F1386" s="47" t="str">
        <f ca="1">IF(_SF_CORE!$A$2="BLOCK",NA(),IF(OR(D1386="",E1386=""),"",E1386-D1386))</f>
        <v/>
      </c>
    </row>
    <row r="1387" spans="6:6" ht="16" x14ac:dyDescent="0.2">
      <c r="F1387" s="47" t="str">
        <f ca="1">IF(_SF_CORE!$A$2="BLOCK",NA(),IF(OR(D1387="",E1387=""),"",E1387-D1387))</f>
        <v/>
      </c>
    </row>
    <row r="1388" spans="6:6" ht="16" x14ac:dyDescent="0.2">
      <c r="F1388" s="47" t="str">
        <f ca="1">IF(_SF_CORE!$A$2="BLOCK",NA(),IF(OR(D1388="",E1388=""),"",E1388-D1388))</f>
        <v/>
      </c>
    </row>
    <row r="1389" spans="6:6" ht="16" x14ac:dyDescent="0.2">
      <c r="F1389" s="47" t="str">
        <f ca="1">IF(_SF_CORE!$A$2="BLOCK",NA(),IF(OR(D1389="",E1389=""),"",E1389-D1389))</f>
        <v/>
      </c>
    </row>
    <row r="1390" spans="6:6" ht="16" x14ac:dyDescent="0.2">
      <c r="F1390" s="47" t="str">
        <f ca="1">IF(_SF_CORE!$A$2="BLOCK",NA(),IF(OR(D1390="",E1390=""),"",E1390-D1390))</f>
        <v/>
      </c>
    </row>
    <row r="1391" spans="6:6" ht="16" x14ac:dyDescent="0.2">
      <c r="F1391" s="47" t="str">
        <f ca="1">IF(_SF_CORE!$A$2="BLOCK",NA(),IF(OR(D1391="",E1391=""),"",E1391-D1391))</f>
        <v/>
      </c>
    </row>
    <row r="1392" spans="6:6" ht="16" x14ac:dyDescent="0.2">
      <c r="F1392" s="47" t="str">
        <f ca="1">IF(_SF_CORE!$A$2="BLOCK",NA(),IF(OR(D1392="",E1392=""),"",E1392-D1392))</f>
        <v/>
      </c>
    </row>
    <row r="1393" spans="6:6" ht="16" x14ac:dyDescent="0.2">
      <c r="F1393" s="47" t="str">
        <f ca="1">IF(_SF_CORE!$A$2="BLOCK",NA(),IF(OR(D1393="",E1393=""),"",E1393-D1393))</f>
        <v/>
      </c>
    </row>
    <row r="1394" spans="6:6" ht="16" x14ac:dyDescent="0.2">
      <c r="F1394" s="47" t="str">
        <f ca="1">IF(_SF_CORE!$A$2="BLOCK",NA(),IF(OR(D1394="",E1394=""),"",E1394-D1394))</f>
        <v/>
      </c>
    </row>
    <row r="1395" spans="6:6" ht="16" x14ac:dyDescent="0.2">
      <c r="F1395" s="47" t="str">
        <f ca="1">IF(_SF_CORE!$A$2="BLOCK",NA(),IF(OR(D1395="",E1395=""),"",E1395-D1395))</f>
        <v/>
      </c>
    </row>
    <row r="1396" spans="6:6" ht="16" x14ac:dyDescent="0.2">
      <c r="F1396" s="47" t="str">
        <f ca="1">IF(_SF_CORE!$A$2="BLOCK",NA(),IF(OR(D1396="",E1396=""),"",E1396-D1396))</f>
        <v/>
      </c>
    </row>
    <row r="1397" spans="6:6" ht="16" x14ac:dyDescent="0.2">
      <c r="F1397" s="47" t="str">
        <f ca="1">IF(_SF_CORE!$A$2="BLOCK",NA(),IF(OR(D1397="",E1397=""),"",E1397-D1397))</f>
        <v/>
      </c>
    </row>
    <row r="1398" spans="6:6" ht="16" x14ac:dyDescent="0.2">
      <c r="F1398" s="47" t="str">
        <f ca="1">IF(_SF_CORE!$A$2="BLOCK",NA(),IF(OR(D1398="",E1398=""),"",E1398-D1398))</f>
        <v/>
      </c>
    </row>
    <row r="1399" spans="6:6" ht="16" x14ac:dyDescent="0.2">
      <c r="F1399" s="47" t="str">
        <f ca="1">IF(_SF_CORE!$A$2="BLOCK",NA(),IF(OR(D1399="",E1399=""),"",E1399-D1399))</f>
        <v/>
      </c>
    </row>
    <row r="1400" spans="6:6" ht="16" x14ac:dyDescent="0.2">
      <c r="F1400" s="47" t="str">
        <f ca="1">IF(_SF_CORE!$A$2="BLOCK",NA(),IF(OR(D1400="",E1400=""),"",E1400-D1400))</f>
        <v/>
      </c>
    </row>
    <row r="1401" spans="6:6" ht="16" x14ac:dyDescent="0.2">
      <c r="F1401" s="47" t="str">
        <f ca="1">IF(_SF_CORE!$A$2="BLOCK",NA(),IF(OR(D1401="",E1401=""),"",E1401-D1401))</f>
        <v/>
      </c>
    </row>
    <row r="1402" spans="6:6" ht="16" x14ac:dyDescent="0.2">
      <c r="F1402" s="47" t="str">
        <f ca="1">IF(_SF_CORE!$A$2="BLOCK",NA(),IF(OR(D1402="",E1402=""),"",E1402-D1402))</f>
        <v/>
      </c>
    </row>
    <row r="1403" spans="6:6" ht="16" x14ac:dyDescent="0.2">
      <c r="F1403" s="47" t="str">
        <f ca="1">IF(_SF_CORE!$A$2="BLOCK",NA(),IF(OR(D1403="",E1403=""),"",E1403-D1403))</f>
        <v/>
      </c>
    </row>
    <row r="1404" spans="6:6" ht="16" x14ac:dyDescent="0.2">
      <c r="F1404" s="47" t="str">
        <f ca="1">IF(_SF_CORE!$A$2="BLOCK",NA(),IF(OR(D1404="",E1404=""),"",E1404-D1404))</f>
        <v/>
      </c>
    </row>
    <row r="1405" spans="6:6" ht="16" x14ac:dyDescent="0.2">
      <c r="F1405" s="47" t="str">
        <f ca="1">IF(_SF_CORE!$A$2="BLOCK",NA(),IF(OR(D1405="",E1405=""),"",E1405-D1405))</f>
        <v/>
      </c>
    </row>
    <row r="1406" spans="6:6" ht="16" x14ac:dyDescent="0.2">
      <c r="F1406" s="47" t="str">
        <f ca="1">IF(_SF_CORE!$A$2="BLOCK",NA(),IF(OR(D1406="",E1406=""),"",E1406-D1406))</f>
        <v/>
      </c>
    </row>
    <row r="1407" spans="6:6" ht="16" x14ac:dyDescent="0.2">
      <c r="F1407" s="47" t="str">
        <f ca="1">IF(_SF_CORE!$A$2="BLOCK",NA(),IF(OR(D1407="",E1407=""),"",E1407-D1407))</f>
        <v/>
      </c>
    </row>
    <row r="1408" spans="6:6" ht="16" x14ac:dyDescent="0.2">
      <c r="F1408" s="47" t="str">
        <f ca="1">IF(_SF_CORE!$A$2="BLOCK",NA(),IF(OR(D1408="",E1408=""),"",E1408-D1408))</f>
        <v/>
      </c>
    </row>
    <row r="1409" spans="6:6" ht="16" x14ac:dyDescent="0.2">
      <c r="F1409" s="47" t="str">
        <f ca="1">IF(_SF_CORE!$A$2="BLOCK",NA(),IF(OR(D1409="",E1409=""),"",E1409-D1409))</f>
        <v/>
      </c>
    </row>
    <row r="1410" spans="6:6" ht="16" x14ac:dyDescent="0.2">
      <c r="F1410" s="47" t="str">
        <f ca="1">IF(_SF_CORE!$A$2="BLOCK",NA(),IF(OR(D1410="",E1410=""),"",E1410-D1410))</f>
        <v/>
      </c>
    </row>
    <row r="1411" spans="6:6" ht="16" x14ac:dyDescent="0.2">
      <c r="F1411" s="47" t="str">
        <f ca="1">IF(_SF_CORE!$A$2="BLOCK",NA(),IF(OR(D1411="",E1411=""),"",E1411-D1411))</f>
        <v/>
      </c>
    </row>
    <row r="1412" spans="6:6" ht="16" x14ac:dyDescent="0.2">
      <c r="F1412" s="47" t="str">
        <f ca="1">IF(_SF_CORE!$A$2="BLOCK",NA(),IF(OR(D1412="",E1412=""),"",E1412-D1412))</f>
        <v/>
      </c>
    </row>
    <row r="1413" spans="6:6" ht="16" x14ac:dyDescent="0.2">
      <c r="F1413" s="47" t="str">
        <f ca="1">IF(_SF_CORE!$A$2="BLOCK",NA(),IF(OR(D1413="",E1413=""),"",E1413-D1413))</f>
        <v/>
      </c>
    </row>
    <row r="1414" spans="6:6" ht="16" x14ac:dyDescent="0.2">
      <c r="F1414" s="47" t="str">
        <f ca="1">IF(_SF_CORE!$A$2="BLOCK",NA(),IF(OR(D1414="",E1414=""),"",E1414-D1414))</f>
        <v/>
      </c>
    </row>
    <row r="1415" spans="6:6" ht="16" x14ac:dyDescent="0.2">
      <c r="F1415" s="47" t="str">
        <f ca="1">IF(_SF_CORE!$A$2="BLOCK",NA(),IF(OR(D1415="",E1415=""),"",E1415-D1415))</f>
        <v/>
      </c>
    </row>
    <row r="1416" spans="6:6" ht="16" x14ac:dyDescent="0.2">
      <c r="F1416" s="47" t="str">
        <f ca="1">IF(_SF_CORE!$A$2="BLOCK",NA(),IF(OR(D1416="",E1416=""),"",E1416-D1416))</f>
        <v/>
      </c>
    </row>
    <row r="1417" spans="6:6" ht="16" x14ac:dyDescent="0.2">
      <c r="F1417" s="47" t="str">
        <f ca="1">IF(_SF_CORE!$A$2="BLOCK",NA(),IF(OR(D1417="",E1417=""),"",E1417-D1417))</f>
        <v/>
      </c>
    </row>
    <row r="1418" spans="6:6" ht="16" x14ac:dyDescent="0.2">
      <c r="F1418" s="47" t="str">
        <f ca="1">IF(_SF_CORE!$A$2="BLOCK",NA(),IF(OR(D1418="",E1418=""),"",E1418-D1418))</f>
        <v/>
      </c>
    </row>
    <row r="1419" spans="6:6" ht="16" x14ac:dyDescent="0.2">
      <c r="F1419" s="47" t="str">
        <f ca="1">IF(_SF_CORE!$A$2="BLOCK",NA(),IF(OR(D1419="",E1419=""),"",E1419-D1419))</f>
        <v/>
      </c>
    </row>
    <row r="1420" spans="6:6" ht="16" x14ac:dyDescent="0.2">
      <c r="F1420" s="47" t="str">
        <f ca="1">IF(_SF_CORE!$A$2="BLOCK",NA(),IF(OR(D1420="",E1420=""),"",E1420-D1420))</f>
        <v/>
      </c>
    </row>
    <row r="1421" spans="6:6" ht="16" x14ac:dyDescent="0.2">
      <c r="F1421" s="47" t="str">
        <f ca="1">IF(_SF_CORE!$A$2="BLOCK",NA(),IF(OR(D1421="",E1421=""),"",E1421-D1421))</f>
        <v/>
      </c>
    </row>
    <row r="1422" spans="6:6" ht="16" x14ac:dyDescent="0.2">
      <c r="F1422" s="47" t="str">
        <f ca="1">IF(_SF_CORE!$A$2="BLOCK",NA(),IF(OR(D1422="",E1422=""),"",E1422-D1422))</f>
        <v/>
      </c>
    </row>
    <row r="1423" spans="6:6" ht="16" x14ac:dyDescent="0.2">
      <c r="F1423" s="47" t="str">
        <f ca="1">IF(_SF_CORE!$A$2="BLOCK",NA(),IF(OR(D1423="",E1423=""),"",E1423-D1423))</f>
        <v/>
      </c>
    </row>
    <row r="1424" spans="6:6" ht="16" x14ac:dyDescent="0.2">
      <c r="F1424" s="47" t="str">
        <f ca="1">IF(_SF_CORE!$A$2="BLOCK",NA(),IF(OR(D1424="",E1424=""),"",E1424-D1424))</f>
        <v/>
      </c>
    </row>
    <row r="1425" spans="6:6" ht="16" x14ac:dyDescent="0.2">
      <c r="F1425" s="47" t="str">
        <f ca="1">IF(_SF_CORE!$A$2="BLOCK",NA(),IF(OR(D1425="",E1425=""),"",E1425-D1425))</f>
        <v/>
      </c>
    </row>
    <row r="1426" spans="6:6" ht="16" x14ac:dyDescent="0.2">
      <c r="F1426" s="47" t="str">
        <f ca="1">IF(_SF_CORE!$A$2="BLOCK",NA(),IF(OR(D1426="",E1426=""),"",E1426-D1426))</f>
        <v/>
      </c>
    </row>
    <row r="1427" spans="6:6" ht="16" x14ac:dyDescent="0.2">
      <c r="F1427" s="47" t="str">
        <f ca="1">IF(_SF_CORE!$A$2="BLOCK",NA(),IF(OR(D1427="",E1427=""),"",E1427-D1427))</f>
        <v/>
      </c>
    </row>
    <row r="1428" spans="6:6" ht="16" x14ac:dyDescent="0.2">
      <c r="F1428" s="47" t="str">
        <f ca="1">IF(_SF_CORE!$A$2="BLOCK",NA(),IF(OR(D1428="",E1428=""),"",E1428-D1428))</f>
        <v/>
      </c>
    </row>
    <row r="1429" spans="6:6" ht="16" x14ac:dyDescent="0.2">
      <c r="F1429" s="47" t="str">
        <f ca="1">IF(_SF_CORE!$A$2="BLOCK",NA(),IF(OR(D1429="",E1429=""),"",E1429-D1429))</f>
        <v/>
      </c>
    </row>
    <row r="1430" spans="6:6" ht="16" x14ac:dyDescent="0.2">
      <c r="F1430" s="47" t="str">
        <f ca="1">IF(_SF_CORE!$A$2="BLOCK",NA(),IF(OR(D1430="",E1430=""),"",E1430-D1430))</f>
        <v/>
      </c>
    </row>
    <row r="1431" spans="6:6" ht="16" x14ac:dyDescent="0.2">
      <c r="F1431" s="47" t="str">
        <f ca="1">IF(_SF_CORE!$A$2="BLOCK",NA(),IF(OR(D1431="",E1431=""),"",E1431-D1431))</f>
        <v/>
      </c>
    </row>
    <row r="1432" spans="6:6" ht="16" x14ac:dyDescent="0.2">
      <c r="F1432" s="47" t="str">
        <f ca="1">IF(_SF_CORE!$A$2="BLOCK",NA(),IF(OR(D1432="",E1432=""),"",E1432-D1432))</f>
        <v/>
      </c>
    </row>
    <row r="1433" spans="6:6" ht="16" x14ac:dyDescent="0.2">
      <c r="F1433" s="47" t="str">
        <f ca="1">IF(_SF_CORE!$A$2="BLOCK",NA(),IF(OR(D1433="",E1433=""),"",E1433-D1433))</f>
        <v/>
      </c>
    </row>
    <row r="1434" spans="6:6" ht="16" x14ac:dyDescent="0.2">
      <c r="F1434" s="47" t="str">
        <f ca="1">IF(_SF_CORE!$A$2="BLOCK",NA(),IF(OR(D1434="",E1434=""),"",E1434-D1434))</f>
        <v/>
      </c>
    </row>
    <row r="1435" spans="6:6" ht="16" x14ac:dyDescent="0.2">
      <c r="F1435" s="47" t="str">
        <f ca="1">IF(_SF_CORE!$A$2="BLOCK",NA(),IF(OR(D1435="",E1435=""),"",E1435-D1435))</f>
        <v/>
      </c>
    </row>
    <row r="1436" spans="6:6" ht="16" x14ac:dyDescent="0.2">
      <c r="F1436" s="47" t="str">
        <f ca="1">IF(_SF_CORE!$A$2="BLOCK",NA(),IF(OR(D1436="",E1436=""),"",E1436-D1436))</f>
        <v/>
      </c>
    </row>
    <row r="1437" spans="6:6" ht="16" x14ac:dyDescent="0.2">
      <c r="F1437" s="47" t="str">
        <f ca="1">IF(_SF_CORE!$A$2="BLOCK",NA(),IF(OR(D1437="",E1437=""),"",E1437-D1437))</f>
        <v/>
      </c>
    </row>
    <row r="1438" spans="6:6" ht="16" x14ac:dyDescent="0.2">
      <c r="F1438" s="47" t="str">
        <f ca="1">IF(_SF_CORE!$A$2="BLOCK",NA(),IF(OR(D1438="",E1438=""),"",E1438-D1438))</f>
        <v/>
      </c>
    </row>
    <row r="1439" spans="6:6" ht="16" x14ac:dyDescent="0.2">
      <c r="F1439" s="47" t="str">
        <f ca="1">IF(_SF_CORE!$A$2="BLOCK",NA(),IF(OR(D1439="",E1439=""),"",E1439-D1439))</f>
        <v/>
      </c>
    </row>
    <row r="1440" spans="6:6" ht="16" x14ac:dyDescent="0.2">
      <c r="F1440" s="47" t="str">
        <f ca="1">IF(_SF_CORE!$A$2="BLOCK",NA(),IF(OR(D1440="",E1440=""),"",E1440-D1440))</f>
        <v/>
      </c>
    </row>
    <row r="1441" spans="6:6" ht="16" x14ac:dyDescent="0.2">
      <c r="F1441" s="47" t="str">
        <f ca="1">IF(_SF_CORE!$A$2="BLOCK",NA(),IF(OR(D1441="",E1441=""),"",E1441-D1441))</f>
        <v/>
      </c>
    </row>
    <row r="1442" spans="6:6" ht="16" x14ac:dyDescent="0.2">
      <c r="F1442" s="47" t="str">
        <f ca="1">IF(_SF_CORE!$A$2="BLOCK",NA(),IF(OR(D1442="",E1442=""),"",E1442-D1442))</f>
        <v/>
      </c>
    </row>
    <row r="1443" spans="6:6" ht="16" x14ac:dyDescent="0.2">
      <c r="F1443" s="47" t="str">
        <f ca="1">IF(_SF_CORE!$A$2="BLOCK",NA(),IF(OR(D1443="",E1443=""),"",E1443-D1443))</f>
        <v/>
      </c>
    </row>
    <row r="1444" spans="6:6" ht="16" x14ac:dyDescent="0.2">
      <c r="F1444" s="47" t="str">
        <f ca="1">IF(_SF_CORE!$A$2="BLOCK",NA(),IF(OR(D1444="",E1444=""),"",E1444-D1444))</f>
        <v/>
      </c>
    </row>
    <row r="1445" spans="6:6" ht="16" x14ac:dyDescent="0.2">
      <c r="F1445" s="47" t="str">
        <f ca="1">IF(_SF_CORE!$A$2="BLOCK",NA(),IF(OR(D1445="",E1445=""),"",E1445-D1445))</f>
        <v/>
      </c>
    </row>
    <row r="1446" spans="6:6" ht="16" x14ac:dyDescent="0.2">
      <c r="F1446" s="47" t="str">
        <f ca="1">IF(_SF_CORE!$A$2="BLOCK",NA(),IF(OR(D1446="",E1446=""),"",E1446-D1446))</f>
        <v/>
      </c>
    </row>
    <row r="1447" spans="6:6" ht="16" x14ac:dyDescent="0.2">
      <c r="F1447" s="47" t="str">
        <f ca="1">IF(_SF_CORE!$A$2="BLOCK",NA(),IF(OR(D1447="",E1447=""),"",E1447-D1447))</f>
        <v/>
      </c>
    </row>
    <row r="1448" spans="6:6" ht="16" x14ac:dyDescent="0.2">
      <c r="F1448" s="47" t="str">
        <f ca="1">IF(_SF_CORE!$A$2="BLOCK",NA(),IF(OR(D1448="",E1448=""),"",E1448-D1448))</f>
        <v/>
      </c>
    </row>
    <row r="1449" spans="6:6" ht="16" x14ac:dyDescent="0.2">
      <c r="F1449" s="47" t="str">
        <f ca="1">IF(_SF_CORE!$A$2="BLOCK",NA(),IF(OR(D1449="",E1449=""),"",E1449-D1449))</f>
        <v/>
      </c>
    </row>
    <row r="1450" spans="6:6" ht="16" x14ac:dyDescent="0.2">
      <c r="F1450" s="47" t="str">
        <f ca="1">IF(_SF_CORE!$A$2="BLOCK",NA(),IF(OR(D1450="",E1450=""),"",E1450-D1450))</f>
        <v/>
      </c>
    </row>
    <row r="1451" spans="6:6" ht="16" x14ac:dyDescent="0.2">
      <c r="F1451" s="47" t="str">
        <f ca="1">IF(_SF_CORE!$A$2="BLOCK",NA(),IF(OR(D1451="",E1451=""),"",E1451-D1451))</f>
        <v/>
      </c>
    </row>
    <row r="1452" spans="6:6" ht="16" x14ac:dyDescent="0.2">
      <c r="F1452" s="47" t="str">
        <f ca="1">IF(_SF_CORE!$A$2="BLOCK",NA(),IF(OR(D1452="",E1452=""),"",E1452-D1452))</f>
        <v/>
      </c>
    </row>
    <row r="1453" spans="6:6" ht="16" x14ac:dyDescent="0.2">
      <c r="F1453" s="47" t="str">
        <f ca="1">IF(_SF_CORE!$A$2="BLOCK",NA(),IF(OR(D1453="",E1453=""),"",E1453-D1453))</f>
        <v/>
      </c>
    </row>
    <row r="1454" spans="6:6" ht="16" x14ac:dyDescent="0.2">
      <c r="F1454" s="47" t="str">
        <f ca="1">IF(_SF_CORE!$A$2="BLOCK",NA(),IF(OR(D1454="",E1454=""),"",E1454-D1454))</f>
        <v/>
      </c>
    </row>
    <row r="1455" spans="6:6" ht="16" x14ac:dyDescent="0.2">
      <c r="F1455" s="47" t="str">
        <f ca="1">IF(_SF_CORE!$A$2="BLOCK",NA(),IF(OR(D1455="",E1455=""),"",E1455-D1455))</f>
        <v/>
      </c>
    </row>
    <row r="1456" spans="6:6" ht="16" x14ac:dyDescent="0.2">
      <c r="F1456" s="47" t="str">
        <f ca="1">IF(_SF_CORE!$A$2="BLOCK",NA(),IF(OR(D1456="",E1456=""),"",E1456-D1456))</f>
        <v/>
      </c>
    </row>
    <row r="1457" spans="6:6" ht="16" x14ac:dyDescent="0.2">
      <c r="F1457" s="47" t="str">
        <f ca="1">IF(_SF_CORE!$A$2="BLOCK",NA(),IF(OR(D1457="",E1457=""),"",E1457-D1457))</f>
        <v/>
      </c>
    </row>
    <row r="1458" spans="6:6" ht="16" x14ac:dyDescent="0.2">
      <c r="F1458" s="47" t="str">
        <f ca="1">IF(_SF_CORE!$A$2="BLOCK",NA(),IF(OR(D1458="",E1458=""),"",E1458-D1458))</f>
        <v/>
      </c>
    </row>
    <row r="1459" spans="6:6" ht="16" x14ac:dyDescent="0.2">
      <c r="F1459" s="47" t="str">
        <f ca="1">IF(_SF_CORE!$A$2="BLOCK",NA(),IF(OR(D1459="",E1459=""),"",E1459-D1459))</f>
        <v/>
      </c>
    </row>
    <row r="1460" spans="6:6" ht="16" x14ac:dyDescent="0.2">
      <c r="F1460" s="47" t="str">
        <f ca="1">IF(_SF_CORE!$A$2="BLOCK",NA(),IF(OR(D1460="",E1460=""),"",E1460-D1460))</f>
        <v/>
      </c>
    </row>
    <row r="1461" spans="6:6" ht="16" x14ac:dyDescent="0.2">
      <c r="F1461" s="47" t="str">
        <f ca="1">IF(_SF_CORE!$A$2="BLOCK",NA(),IF(OR(D1461="",E1461=""),"",E1461-D1461))</f>
        <v/>
      </c>
    </row>
    <row r="1462" spans="6:6" ht="16" x14ac:dyDescent="0.2">
      <c r="F1462" s="47" t="str">
        <f ca="1">IF(_SF_CORE!$A$2="BLOCK",NA(),IF(OR(D1462="",E1462=""),"",E1462-D1462))</f>
        <v/>
      </c>
    </row>
    <row r="1463" spans="6:6" ht="16" x14ac:dyDescent="0.2">
      <c r="F1463" s="47" t="str">
        <f ca="1">IF(_SF_CORE!$A$2="BLOCK",NA(),IF(OR(D1463="",E1463=""),"",E1463-D1463))</f>
        <v/>
      </c>
    </row>
    <row r="1464" spans="6:6" ht="16" x14ac:dyDescent="0.2">
      <c r="F1464" s="47" t="str">
        <f ca="1">IF(_SF_CORE!$A$2="BLOCK",NA(),IF(OR(D1464="",E1464=""),"",E1464-D1464))</f>
        <v/>
      </c>
    </row>
    <row r="1465" spans="6:6" ht="16" x14ac:dyDescent="0.2">
      <c r="F1465" s="47" t="str">
        <f ca="1">IF(_SF_CORE!$A$2="BLOCK",NA(),IF(OR(D1465="",E1465=""),"",E1465-D1465))</f>
        <v/>
      </c>
    </row>
    <row r="1466" spans="6:6" ht="16" x14ac:dyDescent="0.2">
      <c r="F1466" s="47" t="str">
        <f ca="1">IF(_SF_CORE!$A$2="BLOCK",NA(),IF(OR(D1466="",E1466=""),"",E1466-D1466))</f>
        <v/>
      </c>
    </row>
    <row r="1467" spans="6:6" ht="16" x14ac:dyDescent="0.2">
      <c r="F1467" s="47" t="str">
        <f ca="1">IF(_SF_CORE!$A$2="BLOCK",NA(),IF(OR(D1467="",E1467=""),"",E1467-D1467))</f>
        <v/>
      </c>
    </row>
    <row r="1468" spans="6:6" ht="16" x14ac:dyDescent="0.2">
      <c r="F1468" s="47" t="str">
        <f ca="1">IF(_SF_CORE!$A$2="BLOCK",NA(),IF(OR(D1468="",E1468=""),"",E1468-D1468))</f>
        <v/>
      </c>
    </row>
    <row r="1469" spans="6:6" ht="16" x14ac:dyDescent="0.2">
      <c r="F1469" s="47" t="str">
        <f ca="1">IF(_SF_CORE!$A$2="BLOCK",NA(),IF(OR(D1469="",E1469=""),"",E1469-D1469))</f>
        <v/>
      </c>
    </row>
    <row r="1470" spans="6:6" ht="16" x14ac:dyDescent="0.2">
      <c r="F1470" s="47" t="str">
        <f ca="1">IF(_SF_CORE!$A$2="BLOCK",NA(),IF(OR(D1470="",E1470=""),"",E1470-D1470))</f>
        <v/>
      </c>
    </row>
    <row r="1471" spans="6:6" ht="16" x14ac:dyDescent="0.2">
      <c r="F1471" s="47" t="str">
        <f ca="1">IF(_SF_CORE!$A$2="BLOCK",NA(),IF(OR(D1471="",E1471=""),"",E1471-D1471))</f>
        <v/>
      </c>
    </row>
    <row r="1472" spans="6:6" ht="16" x14ac:dyDescent="0.2">
      <c r="F1472" s="47" t="str">
        <f ca="1">IF(_SF_CORE!$A$2="BLOCK",NA(),IF(OR(D1472="",E1472=""),"",E1472-D1472))</f>
        <v/>
      </c>
    </row>
    <row r="1473" spans="6:6" ht="16" x14ac:dyDescent="0.2">
      <c r="F1473" s="47" t="str">
        <f ca="1">IF(_SF_CORE!$A$2="BLOCK",NA(),IF(OR(D1473="",E1473=""),"",E1473-D1473))</f>
        <v/>
      </c>
    </row>
    <row r="1474" spans="6:6" ht="16" x14ac:dyDescent="0.2">
      <c r="F1474" s="47" t="str">
        <f ca="1">IF(_SF_CORE!$A$2="BLOCK",NA(),IF(OR(D1474="",E1474=""),"",E1474-D1474))</f>
        <v/>
      </c>
    </row>
    <row r="1475" spans="6:6" ht="16" x14ac:dyDescent="0.2">
      <c r="F1475" s="47" t="str">
        <f ca="1">IF(_SF_CORE!$A$2="BLOCK",NA(),IF(OR(D1475="",E1475=""),"",E1475-D1475))</f>
        <v/>
      </c>
    </row>
    <row r="1476" spans="6:6" ht="16" x14ac:dyDescent="0.2">
      <c r="F1476" s="47" t="str">
        <f ca="1">IF(_SF_CORE!$A$2="BLOCK",NA(),IF(OR(D1476="",E1476=""),"",E1476-D1476))</f>
        <v/>
      </c>
    </row>
    <row r="1477" spans="6:6" ht="16" x14ac:dyDescent="0.2">
      <c r="F1477" s="47" t="str">
        <f ca="1">IF(_SF_CORE!$A$2="BLOCK",NA(),IF(OR(D1477="",E1477=""),"",E1477-D1477))</f>
        <v/>
      </c>
    </row>
    <row r="1478" spans="6:6" ht="16" x14ac:dyDescent="0.2">
      <c r="F1478" s="47" t="str">
        <f ca="1">IF(_SF_CORE!$A$2="BLOCK",NA(),IF(OR(D1478="",E1478=""),"",E1478-D1478))</f>
        <v/>
      </c>
    </row>
    <row r="1479" spans="6:6" ht="16" x14ac:dyDescent="0.2">
      <c r="F1479" s="47" t="str">
        <f ca="1">IF(_SF_CORE!$A$2="BLOCK",NA(),IF(OR(D1479="",E1479=""),"",E1479-D1479))</f>
        <v/>
      </c>
    </row>
    <row r="1480" spans="6:6" ht="16" x14ac:dyDescent="0.2">
      <c r="F1480" s="47" t="str">
        <f ca="1">IF(_SF_CORE!$A$2="BLOCK",NA(),IF(OR(D1480="",E1480=""),"",E1480-D1480))</f>
        <v/>
      </c>
    </row>
    <row r="1481" spans="6:6" ht="16" x14ac:dyDescent="0.2">
      <c r="F1481" s="47" t="str">
        <f ca="1">IF(_SF_CORE!$A$2="BLOCK",NA(),IF(OR(D1481="",E1481=""),"",E1481-D1481))</f>
        <v/>
      </c>
    </row>
    <row r="1482" spans="6:6" ht="16" x14ac:dyDescent="0.2">
      <c r="F1482" s="47" t="str">
        <f ca="1">IF(_SF_CORE!$A$2="BLOCK",NA(),IF(OR(D1482="",E1482=""),"",E1482-D1482))</f>
        <v/>
      </c>
    </row>
    <row r="1483" spans="6:6" ht="16" x14ac:dyDescent="0.2">
      <c r="F1483" s="47" t="str">
        <f ca="1">IF(_SF_CORE!$A$2="BLOCK",NA(),IF(OR(D1483="",E1483=""),"",E1483-D1483))</f>
        <v/>
      </c>
    </row>
    <row r="1484" spans="6:6" ht="16" x14ac:dyDescent="0.2">
      <c r="F1484" s="47" t="str">
        <f ca="1">IF(_SF_CORE!$A$2="BLOCK",NA(),IF(OR(D1484="",E1484=""),"",E1484-D1484))</f>
        <v/>
      </c>
    </row>
    <row r="1485" spans="6:6" ht="16" x14ac:dyDescent="0.2">
      <c r="F1485" s="47" t="str">
        <f ca="1">IF(_SF_CORE!$A$2="BLOCK",NA(),IF(OR(D1485="",E1485=""),"",E1485-D1485))</f>
        <v/>
      </c>
    </row>
    <row r="1486" spans="6:6" ht="16" x14ac:dyDescent="0.2">
      <c r="F1486" s="47" t="str">
        <f ca="1">IF(_SF_CORE!$A$2="BLOCK",NA(),IF(OR(D1486="",E1486=""),"",E1486-D1486))</f>
        <v/>
      </c>
    </row>
    <row r="1487" spans="6:6" ht="16" x14ac:dyDescent="0.2">
      <c r="F1487" s="47" t="str">
        <f ca="1">IF(_SF_CORE!$A$2="BLOCK",NA(),IF(OR(D1487="",E1487=""),"",E1487-D1487))</f>
        <v/>
      </c>
    </row>
    <row r="1488" spans="6:6" ht="16" x14ac:dyDescent="0.2">
      <c r="F1488" s="47" t="str">
        <f ca="1">IF(_SF_CORE!$A$2="BLOCK",NA(),IF(OR(D1488="",E1488=""),"",E1488-D1488))</f>
        <v/>
      </c>
    </row>
    <row r="1489" spans="6:6" ht="16" x14ac:dyDescent="0.2">
      <c r="F1489" s="47" t="str">
        <f ca="1">IF(_SF_CORE!$A$2="BLOCK",NA(),IF(OR(D1489="",E1489=""),"",E1489-D1489))</f>
        <v/>
      </c>
    </row>
    <row r="1490" spans="6:6" ht="16" x14ac:dyDescent="0.2">
      <c r="F1490" s="47" t="str">
        <f ca="1">IF(_SF_CORE!$A$2="BLOCK",NA(),IF(OR(D1490="",E1490=""),"",E1490-D1490))</f>
        <v/>
      </c>
    </row>
    <row r="1491" spans="6:6" ht="16" x14ac:dyDescent="0.2">
      <c r="F1491" s="47" t="str">
        <f ca="1">IF(_SF_CORE!$A$2="BLOCK",NA(),IF(OR(D1491="",E1491=""),"",E1491-D1491))</f>
        <v/>
      </c>
    </row>
    <row r="1492" spans="6:6" ht="16" x14ac:dyDescent="0.2">
      <c r="F1492" s="47" t="str">
        <f ca="1">IF(_SF_CORE!$A$2="BLOCK",NA(),IF(OR(D1492="",E1492=""),"",E1492-D1492))</f>
        <v/>
      </c>
    </row>
    <row r="1493" spans="6:6" ht="16" x14ac:dyDescent="0.2">
      <c r="F1493" s="47" t="str">
        <f ca="1">IF(_SF_CORE!$A$2="BLOCK",NA(),IF(OR(D1493="",E1493=""),"",E1493-D1493))</f>
        <v/>
      </c>
    </row>
    <row r="1494" spans="6:6" ht="16" x14ac:dyDescent="0.2">
      <c r="F1494" s="47" t="str">
        <f ca="1">IF(_SF_CORE!$A$2="BLOCK",NA(),IF(OR(D1494="",E1494=""),"",E1494-D1494))</f>
        <v/>
      </c>
    </row>
    <row r="1495" spans="6:6" ht="16" x14ac:dyDescent="0.2">
      <c r="F1495" s="47" t="str">
        <f ca="1">IF(_SF_CORE!$A$2="BLOCK",NA(),IF(OR(D1495="",E1495=""),"",E1495-D1495))</f>
        <v/>
      </c>
    </row>
    <row r="1496" spans="6:6" ht="16" x14ac:dyDescent="0.2">
      <c r="F1496" s="47" t="str">
        <f ca="1">IF(_SF_CORE!$A$2="BLOCK",NA(),IF(OR(D1496="",E1496=""),"",E1496-D1496))</f>
        <v/>
      </c>
    </row>
    <row r="1497" spans="6:6" ht="16" x14ac:dyDescent="0.2">
      <c r="F1497" s="47" t="str">
        <f ca="1">IF(_SF_CORE!$A$2="BLOCK",NA(),IF(OR(D1497="",E1497=""),"",E1497-D1497))</f>
        <v/>
      </c>
    </row>
    <row r="1498" spans="6:6" ht="16" x14ac:dyDescent="0.2">
      <c r="F1498" s="47" t="str">
        <f ca="1">IF(_SF_CORE!$A$2="BLOCK",NA(),IF(OR(D1498="",E1498=""),"",E1498-D1498))</f>
        <v/>
      </c>
    </row>
    <row r="1499" spans="6:6" ht="16" x14ac:dyDescent="0.2">
      <c r="F1499" s="47" t="str">
        <f ca="1">IF(_SF_CORE!$A$2="BLOCK",NA(),IF(OR(D1499="",E1499=""),"",E1499-D1499))</f>
        <v/>
      </c>
    </row>
    <row r="1500" spans="6:6" ht="16" x14ac:dyDescent="0.2">
      <c r="F1500" s="47" t="str">
        <f ca="1">IF(_SF_CORE!$A$2="BLOCK",NA(),IF(OR(D1500="",E1500=""),"",E1500-D1500))</f>
        <v/>
      </c>
    </row>
    <row r="1501" spans="6:6" ht="16" x14ac:dyDescent="0.2">
      <c r="F1501" s="47" t="str">
        <f ca="1">IF(_SF_CORE!$A$2="BLOCK",NA(),IF(OR(D1501="",E1501=""),"",E1501-D1501))</f>
        <v/>
      </c>
    </row>
    <row r="1502" spans="6:6" ht="16" x14ac:dyDescent="0.2">
      <c r="F1502" s="47" t="str">
        <f ca="1">IF(_SF_CORE!$A$2="BLOCK",NA(),IF(OR(D1502="",E1502=""),"",E1502-D1502))</f>
        <v/>
      </c>
    </row>
    <row r="1503" spans="6:6" ht="16" x14ac:dyDescent="0.2">
      <c r="F1503" s="47" t="str">
        <f ca="1">IF(_SF_CORE!$A$2="BLOCK",NA(),IF(OR(D1503="",E1503=""),"",E1503-D1503))</f>
        <v/>
      </c>
    </row>
    <row r="1504" spans="6:6" ht="16" x14ac:dyDescent="0.2">
      <c r="F1504" s="47" t="str">
        <f ca="1">IF(_SF_CORE!$A$2="BLOCK",NA(),IF(OR(D1504="",E1504=""),"",E1504-D1504))</f>
        <v/>
      </c>
    </row>
    <row r="1505" spans="6:6" ht="16" x14ac:dyDescent="0.2">
      <c r="F1505" s="47" t="str">
        <f ca="1">IF(_SF_CORE!$A$2="BLOCK",NA(),IF(OR(D1505="",E1505=""),"",E1505-D1505))</f>
        <v/>
      </c>
    </row>
    <row r="1506" spans="6:6" ht="16" x14ac:dyDescent="0.2">
      <c r="F1506" s="47" t="str">
        <f ca="1">IF(_SF_CORE!$A$2="BLOCK",NA(),IF(OR(D1506="",E1506=""),"",E1506-D1506))</f>
        <v/>
      </c>
    </row>
    <row r="1507" spans="6:6" ht="16" x14ac:dyDescent="0.2">
      <c r="F1507" s="47" t="str">
        <f ca="1">IF(_SF_CORE!$A$2="BLOCK",NA(),IF(OR(D1507="",E1507=""),"",E1507-D1507))</f>
        <v/>
      </c>
    </row>
    <row r="1508" spans="6:6" ht="16" x14ac:dyDescent="0.2">
      <c r="F1508" s="47" t="str">
        <f ca="1">IF(_SF_CORE!$A$2="BLOCK",NA(),IF(OR(D1508="",E1508=""),"",E1508-D1508))</f>
        <v/>
      </c>
    </row>
    <row r="1509" spans="6:6" ht="16" x14ac:dyDescent="0.2">
      <c r="F1509" s="47" t="str">
        <f ca="1">IF(_SF_CORE!$A$2="BLOCK",NA(),IF(OR(D1509="",E1509=""),"",E1509-D1509))</f>
        <v/>
      </c>
    </row>
    <row r="1510" spans="6:6" ht="16" x14ac:dyDescent="0.2">
      <c r="F1510" s="47" t="str">
        <f ca="1">IF(_SF_CORE!$A$2="BLOCK",NA(),IF(OR(D1510="",E1510=""),"",E1510-D1510))</f>
        <v/>
      </c>
    </row>
    <row r="1511" spans="6:6" ht="16" x14ac:dyDescent="0.2">
      <c r="F1511" s="47" t="str">
        <f ca="1">IF(_SF_CORE!$A$2="BLOCK",NA(),IF(OR(D1511="",E1511=""),"",E1511-D1511))</f>
        <v/>
      </c>
    </row>
    <row r="1512" spans="6:6" ht="16" x14ac:dyDescent="0.2">
      <c r="F1512" s="47" t="str">
        <f ca="1">IF(_SF_CORE!$A$2="BLOCK",NA(),IF(OR(D1512="",E1512=""),"",E1512-D1512))</f>
        <v/>
      </c>
    </row>
    <row r="1513" spans="6:6" ht="16" x14ac:dyDescent="0.2">
      <c r="F1513" s="47" t="str">
        <f ca="1">IF(_SF_CORE!$A$2="BLOCK",NA(),IF(OR(D1513="",E1513=""),"",E1513-D1513))</f>
        <v/>
      </c>
    </row>
    <row r="1514" spans="6:6" ht="16" x14ac:dyDescent="0.2">
      <c r="F1514" s="47" t="str">
        <f ca="1">IF(_SF_CORE!$A$2="BLOCK",NA(),IF(OR(D1514="",E1514=""),"",E1514-D1514))</f>
        <v/>
      </c>
    </row>
    <row r="1515" spans="6:6" ht="16" x14ac:dyDescent="0.2">
      <c r="F1515" s="47" t="str">
        <f ca="1">IF(_SF_CORE!$A$2="BLOCK",NA(),IF(OR(D1515="",E1515=""),"",E1515-D1515))</f>
        <v/>
      </c>
    </row>
    <row r="1516" spans="6:6" ht="16" x14ac:dyDescent="0.2">
      <c r="F1516" s="47" t="str">
        <f ca="1">IF(_SF_CORE!$A$2="BLOCK",NA(),IF(OR(D1516="",E1516=""),"",E1516-D1516))</f>
        <v/>
      </c>
    </row>
    <row r="1517" spans="6:6" ht="16" x14ac:dyDescent="0.2">
      <c r="F1517" s="47" t="str">
        <f ca="1">IF(_SF_CORE!$A$2="BLOCK",NA(),IF(OR(D1517="",E1517=""),"",E1517-D1517))</f>
        <v/>
      </c>
    </row>
    <row r="1518" spans="6:6" ht="16" x14ac:dyDescent="0.2">
      <c r="F1518" s="47" t="str">
        <f ca="1">IF(_SF_CORE!$A$2="BLOCK",NA(),IF(OR(D1518="",E1518=""),"",E1518-D1518))</f>
        <v/>
      </c>
    </row>
    <row r="1519" spans="6:6" ht="16" x14ac:dyDescent="0.2">
      <c r="F1519" s="47" t="str">
        <f ca="1">IF(_SF_CORE!$A$2="BLOCK",NA(),IF(OR(D1519="",E1519=""),"",E1519-D1519))</f>
        <v/>
      </c>
    </row>
    <row r="1520" spans="6:6" ht="16" x14ac:dyDescent="0.2">
      <c r="F1520" s="47" t="str">
        <f ca="1">IF(_SF_CORE!$A$2="BLOCK",NA(),IF(OR(D1520="",E1520=""),"",E1520-D1520))</f>
        <v/>
      </c>
    </row>
    <row r="1521" spans="6:6" ht="16" x14ac:dyDescent="0.2">
      <c r="F1521" s="47" t="str">
        <f ca="1">IF(_SF_CORE!$A$2="BLOCK",NA(),IF(OR(D1521="",E1521=""),"",E1521-D1521))</f>
        <v/>
      </c>
    </row>
    <row r="1522" spans="6:6" ht="16" x14ac:dyDescent="0.2">
      <c r="F1522" s="47" t="str">
        <f ca="1">IF(_SF_CORE!$A$2="BLOCK",NA(),IF(OR(D1522="",E1522=""),"",E1522-D1522))</f>
        <v/>
      </c>
    </row>
    <row r="1523" spans="6:6" ht="16" x14ac:dyDescent="0.2">
      <c r="F1523" s="47" t="str">
        <f ca="1">IF(_SF_CORE!$A$2="BLOCK",NA(),IF(OR(D1523="",E1523=""),"",E1523-D1523))</f>
        <v/>
      </c>
    </row>
    <row r="1524" spans="6:6" ht="16" x14ac:dyDescent="0.2">
      <c r="F1524" s="47" t="str">
        <f ca="1">IF(_SF_CORE!$A$2="BLOCK",NA(),IF(OR(D1524="",E1524=""),"",E1524-D1524))</f>
        <v/>
      </c>
    </row>
    <row r="1525" spans="6:6" ht="16" x14ac:dyDescent="0.2">
      <c r="F1525" s="47" t="str">
        <f ca="1">IF(_SF_CORE!$A$2="BLOCK",NA(),IF(OR(D1525="",E1525=""),"",E1525-D1525))</f>
        <v/>
      </c>
    </row>
    <row r="1526" spans="6:6" ht="16" x14ac:dyDescent="0.2">
      <c r="F1526" s="47" t="str">
        <f ca="1">IF(_SF_CORE!$A$2="BLOCK",NA(),IF(OR(D1526="",E1526=""),"",E1526-D1526))</f>
        <v/>
      </c>
    </row>
    <row r="1527" spans="6:6" ht="16" x14ac:dyDescent="0.2">
      <c r="F1527" s="47" t="str">
        <f ca="1">IF(_SF_CORE!$A$2="BLOCK",NA(),IF(OR(D1527="",E1527=""),"",E1527-D1527))</f>
        <v/>
      </c>
    </row>
    <row r="1528" spans="6:6" ht="16" x14ac:dyDescent="0.2">
      <c r="F1528" s="47" t="str">
        <f ca="1">IF(_SF_CORE!$A$2="BLOCK",NA(),IF(OR(D1528="",E1528=""),"",E1528-D1528))</f>
        <v/>
      </c>
    </row>
    <row r="1529" spans="6:6" ht="16" x14ac:dyDescent="0.2">
      <c r="F1529" s="47" t="str">
        <f ca="1">IF(_SF_CORE!$A$2="BLOCK",NA(),IF(OR(D1529="",E1529=""),"",E1529-D1529))</f>
        <v/>
      </c>
    </row>
    <row r="1530" spans="6:6" ht="16" x14ac:dyDescent="0.2">
      <c r="F1530" s="47" t="str">
        <f ca="1">IF(_SF_CORE!$A$2="BLOCK",NA(),IF(OR(D1530="",E1530=""),"",E1530-D1530))</f>
        <v/>
      </c>
    </row>
    <row r="1531" spans="6:6" ht="16" x14ac:dyDescent="0.2">
      <c r="F1531" s="47" t="str">
        <f ca="1">IF(_SF_CORE!$A$2="BLOCK",NA(),IF(OR(D1531="",E1531=""),"",E1531-D1531))</f>
        <v/>
      </c>
    </row>
    <row r="1532" spans="6:6" ht="16" x14ac:dyDescent="0.2">
      <c r="F1532" s="47" t="str">
        <f ca="1">IF(_SF_CORE!$A$2="BLOCK",NA(),IF(OR(D1532="",E1532=""),"",E1532-D1532))</f>
        <v/>
      </c>
    </row>
    <row r="1533" spans="6:6" ht="16" x14ac:dyDescent="0.2">
      <c r="F1533" s="47" t="str">
        <f ca="1">IF(_SF_CORE!$A$2="BLOCK",NA(),IF(OR(D1533="",E1533=""),"",E1533-D1533))</f>
        <v/>
      </c>
    </row>
    <row r="1534" spans="6:6" ht="16" x14ac:dyDescent="0.2">
      <c r="F1534" s="47" t="str">
        <f ca="1">IF(_SF_CORE!$A$2="BLOCK",NA(),IF(OR(D1534="",E1534=""),"",E1534-D1534))</f>
        <v/>
      </c>
    </row>
    <row r="1535" spans="6:6" ht="16" x14ac:dyDescent="0.2">
      <c r="F1535" s="47" t="str">
        <f ca="1">IF(_SF_CORE!$A$2="BLOCK",NA(),IF(OR(D1535="",E1535=""),"",E1535-D1535))</f>
        <v/>
      </c>
    </row>
    <row r="1536" spans="6:6" ht="16" x14ac:dyDescent="0.2">
      <c r="F1536" s="47" t="str">
        <f ca="1">IF(_SF_CORE!$A$2="BLOCK",NA(),IF(OR(D1536="",E1536=""),"",E1536-D1536))</f>
        <v/>
      </c>
    </row>
    <row r="1537" spans="6:6" ht="16" x14ac:dyDescent="0.2">
      <c r="F1537" s="47" t="str">
        <f ca="1">IF(_SF_CORE!$A$2="BLOCK",NA(),IF(OR(D1537="",E1537=""),"",E1537-D1537))</f>
        <v/>
      </c>
    </row>
    <row r="1538" spans="6:6" ht="16" x14ac:dyDescent="0.2">
      <c r="F1538" s="47" t="str">
        <f ca="1">IF(_SF_CORE!$A$2="BLOCK",NA(),IF(OR(D1538="",E1538=""),"",E1538-D1538))</f>
        <v/>
      </c>
    </row>
    <row r="1539" spans="6:6" ht="16" x14ac:dyDescent="0.2">
      <c r="F1539" s="47" t="str">
        <f ca="1">IF(_SF_CORE!$A$2="BLOCK",NA(),IF(OR(D1539="",E1539=""),"",E1539-D1539))</f>
        <v/>
      </c>
    </row>
    <row r="1540" spans="6:6" ht="16" x14ac:dyDescent="0.2">
      <c r="F1540" s="47" t="str">
        <f ca="1">IF(_SF_CORE!$A$2="BLOCK",NA(),IF(OR(D1540="",E1540=""),"",E1540-D1540))</f>
        <v/>
      </c>
    </row>
    <row r="1541" spans="6:6" ht="16" x14ac:dyDescent="0.2">
      <c r="F1541" s="47" t="str">
        <f ca="1">IF(_SF_CORE!$A$2="BLOCK",NA(),IF(OR(D1541="",E1541=""),"",E1541-D1541))</f>
        <v/>
      </c>
    </row>
    <row r="1542" spans="6:6" ht="16" x14ac:dyDescent="0.2">
      <c r="F1542" s="47" t="str">
        <f ca="1">IF(_SF_CORE!$A$2="BLOCK",NA(),IF(OR(D1542="",E1542=""),"",E1542-D1542))</f>
        <v/>
      </c>
    </row>
    <row r="1543" spans="6:6" ht="16" x14ac:dyDescent="0.2">
      <c r="F1543" s="47" t="str">
        <f ca="1">IF(_SF_CORE!$A$2="BLOCK",NA(),IF(OR(D1543="",E1543=""),"",E1543-D1543))</f>
        <v/>
      </c>
    </row>
    <row r="1544" spans="6:6" ht="16" x14ac:dyDescent="0.2">
      <c r="F1544" s="47" t="str">
        <f ca="1">IF(_SF_CORE!$A$2="BLOCK",NA(),IF(OR(D1544="",E1544=""),"",E1544-D1544))</f>
        <v/>
      </c>
    </row>
    <row r="1545" spans="6:6" ht="16" x14ac:dyDescent="0.2">
      <c r="F1545" s="47" t="str">
        <f ca="1">IF(_SF_CORE!$A$2="BLOCK",NA(),IF(OR(D1545="",E1545=""),"",E1545-D1545))</f>
        <v/>
      </c>
    </row>
    <row r="1546" spans="6:6" ht="16" x14ac:dyDescent="0.2">
      <c r="F1546" s="47" t="str">
        <f ca="1">IF(_SF_CORE!$A$2="BLOCK",NA(),IF(OR(D1546="",E1546=""),"",E1546-D1546))</f>
        <v/>
      </c>
    </row>
    <row r="1547" spans="6:6" ht="16" x14ac:dyDescent="0.2">
      <c r="F1547" s="47" t="str">
        <f ca="1">IF(_SF_CORE!$A$2="BLOCK",NA(),IF(OR(D1547="",E1547=""),"",E1547-D1547))</f>
        <v/>
      </c>
    </row>
    <row r="1548" spans="6:6" ht="16" x14ac:dyDescent="0.2">
      <c r="F1548" s="47" t="str">
        <f ca="1">IF(_SF_CORE!$A$2="BLOCK",NA(),IF(OR(D1548="",E1548=""),"",E1548-D1548))</f>
        <v/>
      </c>
    </row>
    <row r="1549" spans="6:6" ht="16" x14ac:dyDescent="0.2">
      <c r="F1549" s="47" t="str">
        <f ca="1">IF(_SF_CORE!$A$2="BLOCK",NA(),IF(OR(D1549="",E1549=""),"",E1549-D1549))</f>
        <v/>
      </c>
    </row>
    <row r="1550" spans="6:6" ht="16" x14ac:dyDescent="0.2">
      <c r="F1550" s="47" t="str">
        <f ca="1">IF(_SF_CORE!$A$2="BLOCK",NA(),IF(OR(D1550="",E1550=""),"",E1550-D1550))</f>
        <v/>
      </c>
    </row>
    <row r="1551" spans="6:6" ht="16" x14ac:dyDescent="0.2">
      <c r="F1551" s="47" t="str">
        <f ca="1">IF(_SF_CORE!$A$2="BLOCK",NA(),IF(OR(D1551="",E1551=""),"",E1551-D1551))</f>
        <v/>
      </c>
    </row>
    <row r="1552" spans="6:6" ht="16" x14ac:dyDescent="0.2">
      <c r="F1552" s="47" t="str">
        <f ca="1">IF(_SF_CORE!$A$2="BLOCK",NA(),IF(OR(D1552="",E1552=""),"",E1552-D1552))</f>
        <v/>
      </c>
    </row>
    <row r="1553" spans="6:6" ht="16" x14ac:dyDescent="0.2">
      <c r="F1553" s="47" t="str">
        <f ca="1">IF(_SF_CORE!$A$2="BLOCK",NA(),IF(OR(D1553="",E1553=""),"",E1553-D1553))</f>
        <v/>
      </c>
    </row>
    <row r="1554" spans="6:6" ht="16" x14ac:dyDescent="0.2">
      <c r="F1554" s="47" t="str">
        <f ca="1">IF(_SF_CORE!$A$2="BLOCK",NA(),IF(OR(D1554="",E1554=""),"",E1554-D1554))</f>
        <v/>
      </c>
    </row>
    <row r="1555" spans="6:6" ht="16" x14ac:dyDescent="0.2">
      <c r="F1555" s="47" t="str">
        <f ca="1">IF(_SF_CORE!$A$2="BLOCK",NA(),IF(OR(D1555="",E1555=""),"",E1555-D1555))</f>
        <v/>
      </c>
    </row>
    <row r="1556" spans="6:6" ht="16" x14ac:dyDescent="0.2">
      <c r="F1556" s="47" t="str">
        <f ca="1">IF(_SF_CORE!$A$2="BLOCK",NA(),IF(OR(D1556="",E1556=""),"",E1556-D1556))</f>
        <v/>
      </c>
    </row>
    <row r="1557" spans="6:6" ht="16" x14ac:dyDescent="0.2">
      <c r="F1557" s="47" t="str">
        <f ca="1">IF(_SF_CORE!$A$2="BLOCK",NA(),IF(OR(D1557="",E1557=""),"",E1557-D1557))</f>
        <v/>
      </c>
    </row>
    <row r="1558" spans="6:6" ht="16" x14ac:dyDescent="0.2">
      <c r="F1558" s="47" t="str">
        <f ca="1">IF(_SF_CORE!$A$2="BLOCK",NA(),IF(OR(D1558="",E1558=""),"",E1558-D1558))</f>
        <v/>
      </c>
    </row>
    <row r="1559" spans="6:6" ht="16" x14ac:dyDescent="0.2">
      <c r="F1559" s="47" t="str">
        <f ca="1">IF(_SF_CORE!$A$2="BLOCK",NA(),IF(OR(D1559="",E1559=""),"",E1559-D1559))</f>
        <v/>
      </c>
    </row>
    <row r="1560" spans="6:6" ht="16" x14ac:dyDescent="0.2">
      <c r="F1560" s="47" t="str">
        <f ca="1">IF(_SF_CORE!$A$2="BLOCK",NA(),IF(OR(D1560="",E1560=""),"",E1560-D1560))</f>
        <v/>
      </c>
    </row>
    <row r="1561" spans="6:6" ht="16" x14ac:dyDescent="0.2">
      <c r="F1561" s="47" t="str">
        <f ca="1">IF(_SF_CORE!$A$2="BLOCK",NA(),IF(OR(D1561="",E1561=""),"",E1561-D1561))</f>
        <v/>
      </c>
    </row>
    <row r="1562" spans="6:6" ht="16" x14ac:dyDescent="0.2">
      <c r="F1562" s="47" t="str">
        <f ca="1">IF(_SF_CORE!$A$2="BLOCK",NA(),IF(OR(D1562="",E1562=""),"",E1562-D1562))</f>
        <v/>
      </c>
    </row>
    <row r="1563" spans="6:6" ht="16" x14ac:dyDescent="0.2">
      <c r="F1563" s="47" t="str">
        <f ca="1">IF(_SF_CORE!$A$2="BLOCK",NA(),IF(OR(D1563="",E1563=""),"",E1563-D1563))</f>
        <v/>
      </c>
    </row>
    <row r="1564" spans="6:6" ht="16" x14ac:dyDescent="0.2">
      <c r="F1564" s="47" t="str">
        <f ca="1">IF(_SF_CORE!$A$2="BLOCK",NA(),IF(OR(D1564="",E1564=""),"",E1564-D1564))</f>
        <v/>
      </c>
    </row>
    <row r="1565" spans="6:6" ht="16" x14ac:dyDescent="0.2">
      <c r="F1565" s="47" t="str">
        <f ca="1">IF(_SF_CORE!$A$2="BLOCK",NA(),IF(OR(D1565="",E1565=""),"",E1565-D1565))</f>
        <v/>
      </c>
    </row>
    <row r="1566" spans="6:6" ht="16" x14ac:dyDescent="0.2">
      <c r="F1566" s="47" t="str">
        <f ca="1">IF(_SF_CORE!$A$2="BLOCK",NA(),IF(OR(D1566="",E1566=""),"",E1566-D1566))</f>
        <v/>
      </c>
    </row>
    <row r="1567" spans="6:6" ht="16" x14ac:dyDescent="0.2">
      <c r="F1567" s="47" t="str">
        <f ca="1">IF(_SF_CORE!$A$2="BLOCK",NA(),IF(OR(D1567="",E1567=""),"",E1567-D1567))</f>
        <v/>
      </c>
    </row>
    <row r="1568" spans="6:6" ht="16" x14ac:dyDescent="0.2">
      <c r="F1568" s="47" t="str">
        <f ca="1">IF(_SF_CORE!$A$2="BLOCK",NA(),IF(OR(D1568="",E1568=""),"",E1568-D1568))</f>
        <v/>
      </c>
    </row>
    <row r="1569" spans="6:6" ht="16" x14ac:dyDescent="0.2">
      <c r="F1569" s="47" t="str">
        <f ca="1">IF(_SF_CORE!$A$2="BLOCK",NA(),IF(OR(D1569="",E1569=""),"",E1569-D1569))</f>
        <v/>
      </c>
    </row>
    <row r="1570" spans="6:6" ht="16" x14ac:dyDescent="0.2">
      <c r="F1570" s="47" t="str">
        <f ca="1">IF(_SF_CORE!$A$2="BLOCK",NA(),IF(OR(D1570="",E1570=""),"",E1570-D1570))</f>
        <v/>
      </c>
    </row>
    <row r="1571" spans="6:6" ht="16" x14ac:dyDescent="0.2">
      <c r="F1571" s="47" t="str">
        <f ca="1">IF(_SF_CORE!$A$2="BLOCK",NA(),IF(OR(D1571="",E1571=""),"",E1571-D1571))</f>
        <v/>
      </c>
    </row>
    <row r="1572" spans="6:6" ht="16" x14ac:dyDescent="0.2">
      <c r="F1572" s="47" t="str">
        <f ca="1">IF(_SF_CORE!$A$2="BLOCK",NA(),IF(OR(D1572="",E1572=""),"",E1572-D1572))</f>
        <v/>
      </c>
    </row>
    <row r="1573" spans="6:6" ht="16" x14ac:dyDescent="0.2">
      <c r="F1573" s="47" t="str">
        <f ca="1">IF(_SF_CORE!$A$2="BLOCK",NA(),IF(OR(D1573="",E1573=""),"",E1573-D1573))</f>
        <v/>
      </c>
    </row>
    <row r="1574" spans="6:6" ht="16" x14ac:dyDescent="0.2">
      <c r="F1574" s="47" t="str">
        <f ca="1">IF(_SF_CORE!$A$2="BLOCK",NA(),IF(OR(D1574="",E1574=""),"",E1574-D1574))</f>
        <v/>
      </c>
    </row>
    <row r="1575" spans="6:6" ht="16" x14ac:dyDescent="0.2">
      <c r="F1575" s="47" t="str">
        <f ca="1">IF(_SF_CORE!$A$2="BLOCK",NA(),IF(OR(D1575="",E1575=""),"",E1575-D1575))</f>
        <v/>
      </c>
    </row>
    <row r="1576" spans="6:6" ht="16" x14ac:dyDescent="0.2">
      <c r="F1576" s="47" t="str">
        <f ca="1">IF(_SF_CORE!$A$2="BLOCK",NA(),IF(OR(D1576="",E1576=""),"",E1576-D1576))</f>
        <v/>
      </c>
    </row>
    <row r="1577" spans="6:6" ht="16" x14ac:dyDescent="0.2">
      <c r="F1577" s="47" t="str">
        <f ca="1">IF(_SF_CORE!$A$2="BLOCK",NA(),IF(OR(D1577="",E1577=""),"",E1577-D1577))</f>
        <v/>
      </c>
    </row>
    <row r="1578" spans="6:6" ht="16" x14ac:dyDescent="0.2">
      <c r="F1578" s="47" t="str">
        <f ca="1">IF(_SF_CORE!$A$2="BLOCK",NA(),IF(OR(D1578="",E1578=""),"",E1578-D1578))</f>
        <v/>
      </c>
    </row>
    <row r="1579" spans="6:6" ht="16" x14ac:dyDescent="0.2">
      <c r="F1579" s="47" t="str">
        <f ca="1">IF(_SF_CORE!$A$2="BLOCK",NA(),IF(OR(D1579="",E1579=""),"",E1579-D1579))</f>
        <v/>
      </c>
    </row>
    <row r="1580" spans="6:6" ht="16" x14ac:dyDescent="0.2">
      <c r="F1580" s="47" t="str">
        <f ca="1">IF(_SF_CORE!$A$2="BLOCK",NA(),IF(OR(D1580="",E1580=""),"",E1580-D1580))</f>
        <v/>
      </c>
    </row>
    <row r="1581" spans="6:6" ht="16" x14ac:dyDescent="0.2">
      <c r="F1581" s="47" t="str">
        <f ca="1">IF(_SF_CORE!$A$2="BLOCK",NA(),IF(OR(D1581="",E1581=""),"",E1581-D1581))</f>
        <v/>
      </c>
    </row>
    <row r="1582" spans="6:6" ht="16" x14ac:dyDescent="0.2">
      <c r="F1582" s="47" t="str">
        <f ca="1">IF(_SF_CORE!$A$2="BLOCK",NA(),IF(OR(D1582="",E1582=""),"",E1582-D1582))</f>
        <v/>
      </c>
    </row>
    <row r="1583" spans="6:6" ht="16" x14ac:dyDescent="0.2">
      <c r="F1583" s="47" t="str">
        <f ca="1">IF(_SF_CORE!$A$2="BLOCK",NA(),IF(OR(D1583="",E1583=""),"",E1583-D1583))</f>
        <v/>
      </c>
    </row>
    <row r="1584" spans="6:6" ht="16" x14ac:dyDescent="0.2">
      <c r="F1584" s="47" t="str">
        <f ca="1">IF(_SF_CORE!$A$2="BLOCK",NA(),IF(OR(D1584="",E1584=""),"",E1584-D1584))</f>
        <v/>
      </c>
    </row>
    <row r="1585" spans="6:6" ht="16" x14ac:dyDescent="0.2">
      <c r="F1585" s="47" t="str">
        <f ca="1">IF(_SF_CORE!$A$2="BLOCK",NA(),IF(OR(D1585="",E1585=""),"",E1585-D1585))</f>
        <v/>
      </c>
    </row>
    <row r="1586" spans="6:6" ht="16" x14ac:dyDescent="0.2">
      <c r="F1586" s="47" t="str">
        <f ca="1">IF(_SF_CORE!$A$2="BLOCK",NA(),IF(OR(D1586="",E1586=""),"",E1586-D1586))</f>
        <v/>
      </c>
    </row>
    <row r="1587" spans="6:6" ht="16" x14ac:dyDescent="0.2">
      <c r="F1587" s="47" t="str">
        <f ca="1">IF(_SF_CORE!$A$2="BLOCK",NA(),IF(OR(D1587="",E1587=""),"",E1587-D1587))</f>
        <v/>
      </c>
    </row>
    <row r="1588" spans="6:6" ht="16" x14ac:dyDescent="0.2">
      <c r="F1588" s="47" t="str">
        <f ca="1">IF(_SF_CORE!$A$2="BLOCK",NA(),IF(OR(D1588="",E1588=""),"",E1588-D1588))</f>
        <v/>
      </c>
    </row>
    <row r="1589" spans="6:6" ht="16" x14ac:dyDescent="0.2">
      <c r="F1589" s="47" t="str">
        <f ca="1">IF(_SF_CORE!$A$2="BLOCK",NA(),IF(OR(D1589="",E1589=""),"",E1589-D1589))</f>
        <v/>
      </c>
    </row>
    <row r="1590" spans="6:6" ht="16" x14ac:dyDescent="0.2">
      <c r="F1590" s="47" t="str">
        <f ca="1">IF(_SF_CORE!$A$2="BLOCK",NA(),IF(OR(D1590="",E1590=""),"",E1590-D1590))</f>
        <v/>
      </c>
    </row>
    <row r="1591" spans="6:6" ht="16" x14ac:dyDescent="0.2">
      <c r="F1591" s="47" t="str">
        <f ca="1">IF(_SF_CORE!$A$2="BLOCK",NA(),IF(OR(D1591="",E1591=""),"",E1591-D1591))</f>
        <v/>
      </c>
    </row>
    <row r="1592" spans="6:6" ht="16" x14ac:dyDescent="0.2">
      <c r="F1592" s="47" t="str">
        <f ca="1">IF(_SF_CORE!$A$2="BLOCK",NA(),IF(OR(D1592="",E1592=""),"",E1592-D1592))</f>
        <v/>
      </c>
    </row>
    <row r="1593" spans="6:6" ht="16" x14ac:dyDescent="0.2">
      <c r="F1593" s="47" t="str">
        <f ca="1">IF(_SF_CORE!$A$2="BLOCK",NA(),IF(OR(D1593="",E1593=""),"",E1593-D1593))</f>
        <v/>
      </c>
    </row>
    <row r="1594" spans="6:6" ht="16" x14ac:dyDescent="0.2">
      <c r="F1594" s="47" t="str">
        <f ca="1">IF(_SF_CORE!$A$2="BLOCK",NA(),IF(OR(D1594="",E1594=""),"",E1594-D1594))</f>
        <v/>
      </c>
    </row>
    <row r="1595" spans="6:6" ht="16" x14ac:dyDescent="0.2">
      <c r="F1595" s="47" t="str">
        <f ca="1">IF(_SF_CORE!$A$2="BLOCK",NA(),IF(OR(D1595="",E1595=""),"",E1595-D1595))</f>
        <v/>
      </c>
    </row>
    <row r="1596" spans="6:6" ht="16" x14ac:dyDescent="0.2">
      <c r="F1596" s="47" t="str">
        <f ca="1">IF(_SF_CORE!$A$2="BLOCK",NA(),IF(OR(D1596="",E1596=""),"",E1596-D1596))</f>
        <v/>
      </c>
    </row>
    <row r="1597" spans="6:6" ht="16" x14ac:dyDescent="0.2">
      <c r="F1597" s="47" t="str">
        <f ca="1">IF(_SF_CORE!$A$2="BLOCK",NA(),IF(OR(D1597="",E1597=""),"",E1597-D1597))</f>
        <v/>
      </c>
    </row>
    <row r="1598" spans="6:6" ht="16" x14ac:dyDescent="0.2">
      <c r="F1598" s="47" t="str">
        <f ca="1">IF(_SF_CORE!$A$2="BLOCK",NA(),IF(OR(D1598="",E1598=""),"",E1598-D1598))</f>
        <v/>
      </c>
    </row>
    <row r="1599" spans="6:6" ht="16" x14ac:dyDescent="0.2">
      <c r="F1599" s="47" t="str">
        <f ca="1">IF(_SF_CORE!$A$2="BLOCK",NA(),IF(OR(D1599="",E1599=""),"",E1599-D1599))</f>
        <v/>
      </c>
    </row>
    <row r="1600" spans="6:6" ht="16" x14ac:dyDescent="0.2">
      <c r="F1600" s="47" t="str">
        <f ca="1">IF(_SF_CORE!$A$2="BLOCK",NA(),IF(OR(D1600="",E1600=""),"",E1600-D1600))</f>
        <v/>
      </c>
    </row>
    <row r="1601" spans="6:6" ht="16" x14ac:dyDescent="0.2">
      <c r="F1601" s="47" t="str">
        <f ca="1">IF(_SF_CORE!$A$2="BLOCK",NA(),IF(OR(D1601="",E1601=""),"",E1601-D1601))</f>
        <v/>
      </c>
    </row>
    <row r="1602" spans="6:6" ht="16" x14ac:dyDescent="0.2">
      <c r="F1602" s="47" t="str">
        <f ca="1">IF(_SF_CORE!$A$2="BLOCK",NA(),IF(OR(D1602="",E1602=""),"",E1602-D1602))</f>
        <v/>
      </c>
    </row>
    <row r="1603" spans="6:6" ht="16" x14ac:dyDescent="0.2">
      <c r="F1603" s="47" t="str">
        <f ca="1">IF(_SF_CORE!$A$2="BLOCK",NA(),IF(OR(D1603="",E1603=""),"",E1603-D1603))</f>
        <v/>
      </c>
    </row>
    <row r="1604" spans="6:6" ht="16" x14ac:dyDescent="0.2">
      <c r="F1604" s="47" t="str">
        <f ca="1">IF(_SF_CORE!$A$2="BLOCK",NA(),IF(OR(D1604="",E1604=""),"",E1604-D1604))</f>
        <v/>
      </c>
    </row>
    <row r="1605" spans="6:6" ht="16" x14ac:dyDescent="0.2">
      <c r="F1605" s="47" t="str">
        <f ca="1">IF(_SF_CORE!$A$2="BLOCK",NA(),IF(OR(D1605="",E1605=""),"",E1605-D1605))</f>
        <v/>
      </c>
    </row>
    <row r="1606" spans="6:6" ht="16" x14ac:dyDescent="0.2">
      <c r="F1606" s="47" t="str">
        <f ca="1">IF(_SF_CORE!$A$2="BLOCK",NA(),IF(OR(D1606="",E1606=""),"",E1606-D1606))</f>
        <v/>
      </c>
    </row>
    <row r="1607" spans="6:6" ht="16" x14ac:dyDescent="0.2">
      <c r="F1607" s="47" t="str">
        <f ca="1">IF(_SF_CORE!$A$2="BLOCK",NA(),IF(OR(D1607="",E1607=""),"",E1607-D1607))</f>
        <v/>
      </c>
    </row>
    <row r="1608" spans="6:6" ht="16" x14ac:dyDescent="0.2">
      <c r="F1608" s="47" t="str">
        <f ca="1">IF(_SF_CORE!$A$2="BLOCK",NA(),IF(OR(D1608="",E1608=""),"",E1608-D1608))</f>
        <v/>
      </c>
    </row>
    <row r="1609" spans="6:6" ht="16" x14ac:dyDescent="0.2">
      <c r="F1609" s="47" t="str">
        <f ca="1">IF(_SF_CORE!$A$2="BLOCK",NA(),IF(OR(D1609="",E1609=""),"",E1609-D1609))</f>
        <v/>
      </c>
    </row>
    <row r="1610" spans="6:6" ht="16" x14ac:dyDescent="0.2">
      <c r="F1610" s="47" t="str">
        <f ca="1">IF(_SF_CORE!$A$2="BLOCK",NA(),IF(OR(D1610="",E1610=""),"",E1610-D1610))</f>
        <v/>
      </c>
    </row>
    <row r="1611" spans="6:6" ht="16" x14ac:dyDescent="0.2">
      <c r="F1611" s="47" t="str">
        <f ca="1">IF(_SF_CORE!$A$2="BLOCK",NA(),IF(OR(D1611="",E1611=""),"",E1611-D1611))</f>
        <v/>
      </c>
    </row>
    <row r="1612" spans="6:6" ht="16" x14ac:dyDescent="0.2">
      <c r="F1612" s="47" t="str">
        <f ca="1">IF(_SF_CORE!$A$2="BLOCK",NA(),IF(OR(D1612="",E1612=""),"",E1612-D1612))</f>
        <v/>
      </c>
    </row>
    <row r="1613" spans="6:6" ht="16" x14ac:dyDescent="0.2">
      <c r="F1613" s="47" t="str">
        <f ca="1">IF(_SF_CORE!$A$2="BLOCK",NA(),IF(OR(D1613="",E1613=""),"",E1613-D1613))</f>
        <v/>
      </c>
    </row>
    <row r="1614" spans="6:6" ht="16" x14ac:dyDescent="0.2">
      <c r="F1614" s="47" t="str">
        <f ca="1">IF(_SF_CORE!$A$2="BLOCK",NA(),IF(OR(D1614="",E1614=""),"",E1614-D1614))</f>
        <v/>
      </c>
    </row>
    <row r="1615" spans="6:6" ht="16" x14ac:dyDescent="0.2">
      <c r="F1615" s="47" t="str">
        <f ca="1">IF(_SF_CORE!$A$2="BLOCK",NA(),IF(OR(D1615="",E1615=""),"",E1615-D1615))</f>
        <v/>
      </c>
    </row>
    <row r="1616" spans="6:6" ht="16" x14ac:dyDescent="0.2">
      <c r="F1616" s="47" t="str">
        <f ca="1">IF(_SF_CORE!$A$2="BLOCK",NA(),IF(OR(D1616="",E1616=""),"",E1616-D1616))</f>
        <v/>
      </c>
    </row>
    <row r="1617" spans="6:6" ht="16" x14ac:dyDescent="0.2">
      <c r="F1617" s="47" t="str">
        <f ca="1">IF(_SF_CORE!$A$2="BLOCK",NA(),IF(OR(D1617="",E1617=""),"",E1617-D1617))</f>
        <v/>
      </c>
    </row>
    <row r="1618" spans="6:6" ht="16" x14ac:dyDescent="0.2">
      <c r="F1618" s="47" t="str">
        <f ca="1">IF(_SF_CORE!$A$2="BLOCK",NA(),IF(OR(D1618="",E1618=""),"",E1618-D1618))</f>
        <v/>
      </c>
    </row>
    <row r="1619" spans="6:6" ht="16" x14ac:dyDescent="0.2">
      <c r="F1619" s="47" t="str">
        <f ca="1">IF(_SF_CORE!$A$2="BLOCK",NA(),IF(OR(D1619="",E1619=""),"",E1619-D1619))</f>
        <v/>
      </c>
    </row>
    <row r="1620" spans="6:6" ht="16" x14ac:dyDescent="0.2">
      <c r="F1620" s="47" t="str">
        <f ca="1">IF(_SF_CORE!$A$2="BLOCK",NA(),IF(OR(D1620="",E1620=""),"",E1620-D1620))</f>
        <v/>
      </c>
    </row>
    <row r="1621" spans="6:6" ht="16" x14ac:dyDescent="0.2">
      <c r="F1621" s="47" t="str">
        <f ca="1">IF(_SF_CORE!$A$2="BLOCK",NA(),IF(OR(D1621="",E1621=""),"",E1621-D1621))</f>
        <v/>
      </c>
    </row>
    <row r="1622" spans="6:6" ht="16" x14ac:dyDescent="0.2">
      <c r="F1622" s="47" t="str">
        <f ca="1">IF(_SF_CORE!$A$2="BLOCK",NA(),IF(OR(D1622="",E1622=""),"",E1622-D1622))</f>
        <v/>
      </c>
    </row>
    <row r="1623" spans="6:6" ht="16" x14ac:dyDescent="0.2">
      <c r="F1623" s="47" t="str">
        <f ca="1">IF(_SF_CORE!$A$2="BLOCK",NA(),IF(OR(D1623="",E1623=""),"",E1623-D1623))</f>
        <v/>
      </c>
    </row>
    <row r="1624" spans="6:6" ht="16" x14ac:dyDescent="0.2">
      <c r="F1624" s="47" t="str">
        <f ca="1">IF(_SF_CORE!$A$2="BLOCK",NA(),IF(OR(D1624="",E1624=""),"",E1624-D1624))</f>
        <v/>
      </c>
    </row>
    <row r="1625" spans="6:6" ht="16" x14ac:dyDescent="0.2">
      <c r="F1625" s="47" t="str">
        <f ca="1">IF(_SF_CORE!$A$2="BLOCK",NA(),IF(OR(D1625="",E1625=""),"",E1625-D1625))</f>
        <v/>
      </c>
    </row>
    <row r="1626" spans="6:6" ht="16" x14ac:dyDescent="0.2">
      <c r="F1626" s="47" t="str">
        <f ca="1">IF(_SF_CORE!$A$2="BLOCK",NA(),IF(OR(D1626="",E1626=""),"",E1626-D1626))</f>
        <v/>
      </c>
    </row>
    <row r="1627" spans="6:6" ht="16" x14ac:dyDescent="0.2">
      <c r="F1627" s="47" t="str">
        <f ca="1">IF(_SF_CORE!$A$2="BLOCK",NA(),IF(OR(D1627="",E1627=""),"",E1627-D1627))</f>
        <v/>
      </c>
    </row>
    <row r="1628" spans="6:6" ht="16" x14ac:dyDescent="0.2">
      <c r="F1628" s="47" t="str">
        <f ca="1">IF(_SF_CORE!$A$2="BLOCK",NA(),IF(OR(D1628="",E1628=""),"",E1628-D1628))</f>
        <v/>
      </c>
    </row>
    <row r="1629" spans="6:6" ht="16" x14ac:dyDescent="0.2">
      <c r="F1629" s="47" t="str">
        <f ca="1">IF(_SF_CORE!$A$2="BLOCK",NA(),IF(OR(D1629="",E1629=""),"",E1629-D1629))</f>
        <v/>
      </c>
    </row>
    <row r="1630" spans="6:6" ht="16" x14ac:dyDescent="0.2">
      <c r="F1630" s="47" t="str">
        <f ca="1">IF(_SF_CORE!$A$2="BLOCK",NA(),IF(OR(D1630="",E1630=""),"",E1630-D1630))</f>
        <v/>
      </c>
    </row>
    <row r="1631" spans="6:6" ht="16" x14ac:dyDescent="0.2">
      <c r="F1631" s="47" t="str">
        <f ca="1">IF(_SF_CORE!$A$2="BLOCK",NA(),IF(OR(D1631="",E1631=""),"",E1631-D1631))</f>
        <v/>
      </c>
    </row>
    <row r="1632" spans="6:6" ht="16" x14ac:dyDescent="0.2">
      <c r="F1632" s="47" t="str">
        <f ca="1">IF(_SF_CORE!$A$2="BLOCK",NA(),IF(OR(D1632="",E1632=""),"",E1632-D1632))</f>
        <v/>
      </c>
    </row>
    <row r="1633" spans="6:6" ht="16" x14ac:dyDescent="0.2">
      <c r="F1633" s="47" t="str">
        <f ca="1">IF(_SF_CORE!$A$2="BLOCK",NA(),IF(OR(D1633="",E1633=""),"",E1633-D1633))</f>
        <v/>
      </c>
    </row>
    <row r="1634" spans="6:6" ht="16" x14ac:dyDescent="0.2">
      <c r="F1634" s="47" t="str">
        <f ca="1">IF(_SF_CORE!$A$2="BLOCK",NA(),IF(OR(D1634="",E1634=""),"",E1634-D1634))</f>
        <v/>
      </c>
    </row>
    <row r="1635" spans="6:6" ht="16" x14ac:dyDescent="0.2">
      <c r="F1635" s="47" t="str">
        <f ca="1">IF(_SF_CORE!$A$2="BLOCK",NA(),IF(OR(D1635="",E1635=""),"",E1635-D1635))</f>
        <v/>
      </c>
    </row>
    <row r="1636" spans="6:6" ht="16" x14ac:dyDescent="0.2">
      <c r="F1636" s="47" t="str">
        <f ca="1">IF(_SF_CORE!$A$2="BLOCK",NA(),IF(OR(D1636="",E1636=""),"",E1636-D1636))</f>
        <v/>
      </c>
    </row>
    <row r="1637" spans="6:6" ht="16" x14ac:dyDescent="0.2">
      <c r="F1637" s="47" t="str">
        <f ca="1">IF(_SF_CORE!$A$2="BLOCK",NA(),IF(OR(D1637="",E1637=""),"",E1637-D1637))</f>
        <v/>
      </c>
    </row>
    <row r="1638" spans="6:6" ht="16" x14ac:dyDescent="0.2">
      <c r="F1638" s="47" t="str">
        <f ca="1">IF(_SF_CORE!$A$2="BLOCK",NA(),IF(OR(D1638="",E1638=""),"",E1638-D1638))</f>
        <v/>
      </c>
    </row>
    <row r="1639" spans="6:6" ht="16" x14ac:dyDescent="0.2">
      <c r="F1639" s="47" t="str">
        <f ca="1">IF(_SF_CORE!$A$2="BLOCK",NA(),IF(OR(D1639="",E1639=""),"",E1639-D1639))</f>
        <v/>
      </c>
    </row>
    <row r="1640" spans="6:6" ht="16" x14ac:dyDescent="0.2">
      <c r="F1640" s="47" t="str">
        <f ca="1">IF(_SF_CORE!$A$2="BLOCK",NA(),IF(OR(D1640="",E1640=""),"",E1640-D1640))</f>
        <v/>
      </c>
    </row>
    <row r="1641" spans="6:6" ht="16" x14ac:dyDescent="0.2">
      <c r="F1641" s="47" t="str">
        <f ca="1">IF(_SF_CORE!$A$2="BLOCK",NA(),IF(OR(D1641="",E1641=""),"",E1641-D1641))</f>
        <v/>
      </c>
    </row>
    <row r="1642" spans="6:6" ht="16" x14ac:dyDescent="0.2">
      <c r="F1642" s="47" t="str">
        <f ca="1">IF(_SF_CORE!$A$2="BLOCK",NA(),IF(OR(D1642="",E1642=""),"",E1642-D1642))</f>
        <v/>
      </c>
    </row>
    <row r="1643" spans="6:6" ht="16" x14ac:dyDescent="0.2">
      <c r="F1643" s="47" t="str">
        <f ca="1">IF(_SF_CORE!$A$2="BLOCK",NA(),IF(OR(D1643="",E1643=""),"",E1643-D1643))</f>
        <v/>
      </c>
    </row>
    <row r="1644" spans="6:6" ht="16" x14ac:dyDescent="0.2">
      <c r="F1644" s="47" t="str">
        <f ca="1">IF(_SF_CORE!$A$2="BLOCK",NA(),IF(OR(D1644="",E1644=""),"",E1644-D1644))</f>
        <v/>
      </c>
    </row>
    <row r="1645" spans="6:6" ht="16" x14ac:dyDescent="0.2">
      <c r="F1645" s="47" t="str">
        <f ca="1">IF(_SF_CORE!$A$2="BLOCK",NA(),IF(OR(D1645="",E1645=""),"",E1645-D1645))</f>
        <v/>
      </c>
    </row>
    <row r="1646" spans="6:6" ht="16" x14ac:dyDescent="0.2">
      <c r="F1646" s="47" t="str">
        <f ca="1">IF(_SF_CORE!$A$2="BLOCK",NA(),IF(OR(D1646="",E1646=""),"",E1646-D1646))</f>
        <v/>
      </c>
    </row>
    <row r="1647" spans="6:6" ht="16" x14ac:dyDescent="0.2">
      <c r="F1647" s="47" t="str">
        <f ca="1">IF(_SF_CORE!$A$2="BLOCK",NA(),IF(OR(D1647="",E1647=""),"",E1647-D1647))</f>
        <v/>
      </c>
    </row>
    <row r="1648" spans="6:6" ht="16" x14ac:dyDescent="0.2">
      <c r="F1648" s="47" t="str">
        <f ca="1">IF(_SF_CORE!$A$2="BLOCK",NA(),IF(OR(D1648="",E1648=""),"",E1648-D1648))</f>
        <v/>
      </c>
    </row>
    <row r="1649" spans="6:6" ht="16" x14ac:dyDescent="0.2">
      <c r="F1649" s="47" t="str">
        <f ca="1">IF(_SF_CORE!$A$2="BLOCK",NA(),IF(OR(D1649="",E1649=""),"",E1649-D1649))</f>
        <v/>
      </c>
    </row>
    <row r="1650" spans="6:6" ht="16" x14ac:dyDescent="0.2">
      <c r="F1650" s="47" t="str">
        <f ca="1">IF(_SF_CORE!$A$2="BLOCK",NA(),IF(OR(D1650="",E1650=""),"",E1650-D1650))</f>
        <v/>
      </c>
    </row>
    <row r="1651" spans="6:6" ht="16" x14ac:dyDescent="0.2">
      <c r="F1651" s="47" t="str">
        <f ca="1">IF(_SF_CORE!$A$2="BLOCK",NA(),IF(OR(D1651="",E1651=""),"",E1651-D1651))</f>
        <v/>
      </c>
    </row>
    <row r="1652" spans="6:6" ht="16" x14ac:dyDescent="0.2">
      <c r="F1652" s="47" t="str">
        <f ca="1">IF(_SF_CORE!$A$2="BLOCK",NA(),IF(OR(D1652="",E1652=""),"",E1652-D1652))</f>
        <v/>
      </c>
    </row>
    <row r="1653" spans="6:6" ht="16" x14ac:dyDescent="0.2">
      <c r="F1653" s="47" t="str">
        <f ca="1">IF(_SF_CORE!$A$2="BLOCK",NA(),IF(OR(D1653="",E1653=""),"",E1653-D1653))</f>
        <v/>
      </c>
    </row>
    <row r="1654" spans="6:6" ht="16" x14ac:dyDescent="0.2">
      <c r="F1654" s="47" t="str">
        <f ca="1">IF(_SF_CORE!$A$2="BLOCK",NA(),IF(OR(D1654="",E1654=""),"",E1654-D1654))</f>
        <v/>
      </c>
    </row>
    <row r="1655" spans="6:6" ht="16" x14ac:dyDescent="0.2">
      <c r="F1655" s="47" t="str">
        <f ca="1">IF(_SF_CORE!$A$2="BLOCK",NA(),IF(OR(D1655="",E1655=""),"",E1655-D1655))</f>
        <v/>
      </c>
    </row>
    <row r="1656" spans="6:6" ht="16" x14ac:dyDescent="0.2">
      <c r="F1656" s="47" t="str">
        <f ca="1">IF(_SF_CORE!$A$2="BLOCK",NA(),IF(OR(D1656="",E1656=""),"",E1656-D1656))</f>
        <v/>
      </c>
    </row>
    <row r="1657" spans="6:6" ht="16" x14ac:dyDescent="0.2">
      <c r="F1657" s="47" t="str">
        <f ca="1">IF(_SF_CORE!$A$2="BLOCK",NA(),IF(OR(D1657="",E1657=""),"",E1657-D1657))</f>
        <v/>
      </c>
    </row>
    <row r="1658" spans="6:6" ht="16" x14ac:dyDescent="0.2">
      <c r="F1658" s="47" t="str">
        <f ca="1">IF(_SF_CORE!$A$2="BLOCK",NA(),IF(OR(D1658="",E1658=""),"",E1658-D1658))</f>
        <v/>
      </c>
    </row>
    <row r="1659" spans="6:6" ht="16" x14ac:dyDescent="0.2">
      <c r="F1659" s="47" t="str">
        <f ca="1">IF(_SF_CORE!$A$2="BLOCK",NA(),IF(OR(D1659="",E1659=""),"",E1659-D1659))</f>
        <v/>
      </c>
    </row>
    <row r="1660" spans="6:6" ht="16" x14ac:dyDescent="0.2">
      <c r="F1660" s="47" t="str">
        <f ca="1">IF(_SF_CORE!$A$2="BLOCK",NA(),IF(OR(D1660="",E1660=""),"",E1660-D1660))</f>
        <v/>
      </c>
    </row>
    <row r="1661" spans="6:6" ht="16" x14ac:dyDescent="0.2">
      <c r="F1661" s="47" t="str">
        <f ca="1">IF(_SF_CORE!$A$2="BLOCK",NA(),IF(OR(D1661="",E1661=""),"",E1661-D1661))</f>
        <v/>
      </c>
    </row>
    <row r="1662" spans="6:6" ht="16" x14ac:dyDescent="0.2">
      <c r="F1662" s="47" t="str">
        <f ca="1">IF(_SF_CORE!$A$2="BLOCK",NA(),IF(OR(D1662="",E1662=""),"",E1662-D1662))</f>
        <v/>
      </c>
    </row>
    <row r="1663" spans="6:6" ht="16" x14ac:dyDescent="0.2">
      <c r="F1663" s="47" t="str">
        <f ca="1">IF(_SF_CORE!$A$2="BLOCK",NA(),IF(OR(D1663="",E1663=""),"",E1663-D1663))</f>
        <v/>
      </c>
    </row>
    <row r="1664" spans="6:6" ht="16" x14ac:dyDescent="0.2">
      <c r="F1664" s="47" t="str">
        <f ca="1">IF(_SF_CORE!$A$2="BLOCK",NA(),IF(OR(D1664="",E1664=""),"",E1664-D1664))</f>
        <v/>
      </c>
    </row>
    <row r="1665" spans="6:6" ht="16" x14ac:dyDescent="0.2">
      <c r="F1665" s="47" t="str">
        <f ca="1">IF(_SF_CORE!$A$2="BLOCK",NA(),IF(OR(D1665="",E1665=""),"",E1665-D1665))</f>
        <v/>
      </c>
    </row>
    <row r="1666" spans="6:6" ht="16" x14ac:dyDescent="0.2">
      <c r="F1666" s="47" t="str">
        <f ca="1">IF(_SF_CORE!$A$2="BLOCK",NA(),IF(OR(D1666="",E1666=""),"",E1666-D1666))</f>
        <v/>
      </c>
    </row>
    <row r="1667" spans="6:6" ht="16" x14ac:dyDescent="0.2">
      <c r="F1667" s="47" t="str">
        <f ca="1">IF(_SF_CORE!$A$2="BLOCK",NA(),IF(OR(D1667="",E1667=""),"",E1667-D1667))</f>
        <v/>
      </c>
    </row>
    <row r="1668" spans="6:6" ht="16" x14ac:dyDescent="0.2">
      <c r="F1668" s="47" t="str">
        <f ca="1">IF(_SF_CORE!$A$2="BLOCK",NA(),IF(OR(D1668="",E1668=""),"",E1668-D1668))</f>
        <v/>
      </c>
    </row>
    <row r="1669" spans="6:6" ht="16" x14ac:dyDescent="0.2">
      <c r="F1669" s="47" t="str">
        <f ca="1">IF(_SF_CORE!$A$2="BLOCK",NA(),IF(OR(D1669="",E1669=""),"",E1669-D1669))</f>
        <v/>
      </c>
    </row>
    <row r="1670" spans="6:6" ht="16" x14ac:dyDescent="0.2">
      <c r="F1670" s="47" t="str">
        <f ca="1">IF(_SF_CORE!$A$2="BLOCK",NA(),IF(OR(D1670="",E1670=""),"",E1670-D1670))</f>
        <v/>
      </c>
    </row>
    <row r="1671" spans="6:6" ht="16" x14ac:dyDescent="0.2">
      <c r="F1671" s="47" t="str">
        <f ca="1">IF(_SF_CORE!$A$2="BLOCK",NA(),IF(OR(D1671="",E1671=""),"",E1671-D1671))</f>
        <v/>
      </c>
    </row>
    <row r="1672" spans="6:6" ht="16" x14ac:dyDescent="0.2">
      <c r="F1672" s="47" t="str">
        <f ca="1">IF(_SF_CORE!$A$2="BLOCK",NA(),IF(OR(D1672="",E1672=""),"",E1672-D1672))</f>
        <v/>
      </c>
    </row>
    <row r="1673" spans="6:6" ht="16" x14ac:dyDescent="0.2">
      <c r="F1673" s="47" t="str">
        <f ca="1">IF(_SF_CORE!$A$2="BLOCK",NA(),IF(OR(D1673="",E1673=""),"",E1673-D1673))</f>
        <v/>
      </c>
    </row>
    <row r="1674" spans="6:6" ht="16" x14ac:dyDescent="0.2">
      <c r="F1674" s="47" t="str">
        <f ca="1">IF(_SF_CORE!$A$2="BLOCK",NA(),IF(OR(D1674="",E1674=""),"",E1674-D1674))</f>
        <v/>
      </c>
    </row>
    <row r="1675" spans="6:6" ht="16" x14ac:dyDescent="0.2">
      <c r="F1675" s="47" t="str">
        <f ca="1">IF(_SF_CORE!$A$2="BLOCK",NA(),IF(OR(D1675="",E1675=""),"",E1675-D1675))</f>
        <v/>
      </c>
    </row>
    <row r="1676" spans="6:6" ht="16" x14ac:dyDescent="0.2">
      <c r="F1676" s="47" t="str">
        <f ca="1">IF(_SF_CORE!$A$2="BLOCK",NA(),IF(OR(D1676="",E1676=""),"",E1676-D1676))</f>
        <v/>
      </c>
    </row>
    <row r="1677" spans="6:6" ht="16" x14ac:dyDescent="0.2">
      <c r="F1677" s="47" t="str">
        <f ca="1">IF(_SF_CORE!$A$2="BLOCK",NA(),IF(OR(D1677="",E1677=""),"",E1677-D1677))</f>
        <v/>
      </c>
    </row>
    <row r="1678" spans="6:6" ht="16" x14ac:dyDescent="0.2">
      <c r="F1678" s="47" t="str">
        <f ca="1">IF(_SF_CORE!$A$2="BLOCK",NA(),IF(OR(D1678="",E1678=""),"",E1678-D1678))</f>
        <v/>
      </c>
    </row>
    <row r="1679" spans="6:6" ht="16" x14ac:dyDescent="0.2">
      <c r="F1679" s="47" t="str">
        <f ca="1">IF(_SF_CORE!$A$2="BLOCK",NA(),IF(OR(D1679="",E1679=""),"",E1679-D1679))</f>
        <v/>
      </c>
    </row>
    <row r="1680" spans="6:6" ht="16" x14ac:dyDescent="0.2">
      <c r="F1680" s="47" t="str">
        <f ca="1">IF(_SF_CORE!$A$2="BLOCK",NA(),IF(OR(D1680="",E1680=""),"",E1680-D1680))</f>
        <v/>
      </c>
    </row>
    <row r="1681" spans="6:6" ht="16" x14ac:dyDescent="0.2">
      <c r="F1681" s="47" t="str">
        <f ca="1">IF(_SF_CORE!$A$2="BLOCK",NA(),IF(OR(D1681="",E1681=""),"",E1681-D1681))</f>
        <v/>
      </c>
    </row>
    <row r="1682" spans="6:6" ht="16" x14ac:dyDescent="0.2">
      <c r="F1682" s="47" t="str">
        <f ca="1">IF(_SF_CORE!$A$2="BLOCK",NA(),IF(OR(D1682="",E1682=""),"",E1682-D1682))</f>
        <v/>
      </c>
    </row>
    <row r="1683" spans="6:6" ht="16" x14ac:dyDescent="0.2">
      <c r="F1683" s="47" t="str">
        <f ca="1">IF(_SF_CORE!$A$2="BLOCK",NA(),IF(OR(D1683="",E1683=""),"",E1683-D1683))</f>
        <v/>
      </c>
    </row>
    <row r="1684" spans="6:6" ht="16" x14ac:dyDescent="0.2">
      <c r="F1684" s="47" t="str">
        <f ca="1">IF(_SF_CORE!$A$2="BLOCK",NA(),IF(OR(D1684="",E1684=""),"",E1684-D1684))</f>
        <v/>
      </c>
    </row>
    <row r="1685" spans="6:6" ht="16" x14ac:dyDescent="0.2">
      <c r="F1685" s="47" t="str">
        <f ca="1">IF(_SF_CORE!$A$2="BLOCK",NA(),IF(OR(D1685="",E1685=""),"",E1685-D1685))</f>
        <v/>
      </c>
    </row>
    <row r="1686" spans="6:6" ht="16" x14ac:dyDescent="0.2">
      <c r="F1686" s="47" t="str">
        <f ca="1">IF(_SF_CORE!$A$2="BLOCK",NA(),IF(OR(D1686="",E1686=""),"",E1686-D1686))</f>
        <v/>
      </c>
    </row>
    <row r="1687" spans="6:6" ht="16" x14ac:dyDescent="0.2">
      <c r="F1687" s="47" t="str">
        <f ca="1">IF(_SF_CORE!$A$2="BLOCK",NA(),IF(OR(D1687="",E1687=""),"",E1687-D1687))</f>
        <v/>
      </c>
    </row>
    <row r="1688" spans="6:6" ht="16" x14ac:dyDescent="0.2">
      <c r="F1688" s="47" t="str">
        <f ca="1">IF(_SF_CORE!$A$2="BLOCK",NA(),IF(OR(D1688="",E1688=""),"",E1688-D1688))</f>
        <v/>
      </c>
    </row>
    <row r="1689" spans="6:6" ht="16" x14ac:dyDescent="0.2">
      <c r="F1689" s="47" t="str">
        <f ca="1">IF(_SF_CORE!$A$2="BLOCK",NA(),IF(OR(D1689="",E1689=""),"",E1689-D1689))</f>
        <v/>
      </c>
    </row>
    <row r="1690" spans="6:6" ht="16" x14ac:dyDescent="0.2">
      <c r="F1690" s="47" t="str">
        <f ca="1">IF(_SF_CORE!$A$2="BLOCK",NA(),IF(OR(D1690="",E1690=""),"",E1690-D1690))</f>
        <v/>
      </c>
    </row>
    <row r="1691" spans="6:6" ht="16" x14ac:dyDescent="0.2">
      <c r="F1691" s="47" t="str">
        <f ca="1">IF(_SF_CORE!$A$2="BLOCK",NA(),IF(OR(D1691="",E1691=""),"",E1691-D1691))</f>
        <v/>
      </c>
    </row>
    <row r="1692" spans="6:6" ht="16" x14ac:dyDescent="0.2">
      <c r="F1692" s="47" t="str">
        <f ca="1">IF(_SF_CORE!$A$2="BLOCK",NA(),IF(OR(D1692="",E1692=""),"",E1692-D1692))</f>
        <v/>
      </c>
    </row>
    <row r="1693" spans="6:6" ht="16" x14ac:dyDescent="0.2">
      <c r="F1693" s="47" t="str">
        <f ca="1">IF(_SF_CORE!$A$2="BLOCK",NA(),IF(OR(D1693="",E1693=""),"",E1693-D1693))</f>
        <v/>
      </c>
    </row>
    <row r="1694" spans="6:6" ht="16" x14ac:dyDescent="0.2">
      <c r="F1694" s="47" t="str">
        <f ca="1">IF(_SF_CORE!$A$2="BLOCK",NA(),IF(OR(D1694="",E1694=""),"",E1694-D1694))</f>
        <v/>
      </c>
    </row>
    <row r="1695" spans="6:6" ht="16" x14ac:dyDescent="0.2">
      <c r="F1695" s="47" t="str">
        <f ca="1">IF(_SF_CORE!$A$2="BLOCK",NA(),IF(OR(D1695="",E1695=""),"",E1695-D1695))</f>
        <v/>
      </c>
    </row>
    <row r="1696" spans="6:6" ht="16" x14ac:dyDescent="0.2">
      <c r="F1696" s="47" t="str">
        <f ca="1">IF(_SF_CORE!$A$2="BLOCK",NA(),IF(OR(D1696="",E1696=""),"",E1696-D1696))</f>
        <v/>
      </c>
    </row>
    <row r="1697" spans="6:6" ht="16" x14ac:dyDescent="0.2">
      <c r="F1697" s="47" t="str">
        <f ca="1">IF(_SF_CORE!$A$2="BLOCK",NA(),IF(OR(D1697="",E1697=""),"",E1697-D1697))</f>
        <v/>
      </c>
    </row>
    <row r="1698" spans="6:6" ht="16" x14ac:dyDescent="0.2">
      <c r="F1698" s="47" t="str">
        <f ca="1">IF(_SF_CORE!$A$2="BLOCK",NA(),IF(OR(D1698="",E1698=""),"",E1698-D1698))</f>
        <v/>
      </c>
    </row>
    <row r="1699" spans="6:6" ht="16" x14ac:dyDescent="0.2">
      <c r="F1699" s="47" t="str">
        <f ca="1">IF(_SF_CORE!$A$2="BLOCK",NA(),IF(OR(D1699="",E1699=""),"",E1699-D1699))</f>
        <v/>
      </c>
    </row>
    <row r="1700" spans="6:6" ht="16" x14ac:dyDescent="0.2">
      <c r="F1700" s="47" t="str">
        <f ca="1">IF(_SF_CORE!$A$2="BLOCK",NA(),IF(OR(D1700="",E1700=""),"",E1700-D1700))</f>
        <v/>
      </c>
    </row>
    <row r="1701" spans="6:6" ht="16" x14ac:dyDescent="0.2">
      <c r="F1701" s="47" t="str">
        <f ca="1">IF(_SF_CORE!$A$2="BLOCK",NA(),IF(OR(D1701="",E1701=""),"",E1701-D1701))</f>
        <v/>
      </c>
    </row>
    <row r="1702" spans="6:6" ht="16" x14ac:dyDescent="0.2">
      <c r="F1702" s="47" t="str">
        <f ca="1">IF(_SF_CORE!$A$2="BLOCK",NA(),IF(OR(D1702="",E1702=""),"",E1702-D1702))</f>
        <v/>
      </c>
    </row>
    <row r="1703" spans="6:6" ht="16" x14ac:dyDescent="0.2">
      <c r="F1703" s="47" t="str">
        <f ca="1">IF(_SF_CORE!$A$2="BLOCK",NA(),IF(OR(D1703="",E1703=""),"",E1703-D1703))</f>
        <v/>
      </c>
    </row>
    <row r="1704" spans="6:6" ht="16" x14ac:dyDescent="0.2">
      <c r="F1704" s="47" t="str">
        <f ca="1">IF(_SF_CORE!$A$2="BLOCK",NA(),IF(OR(D1704="",E1704=""),"",E1704-D1704))</f>
        <v/>
      </c>
    </row>
    <row r="1705" spans="6:6" ht="16" x14ac:dyDescent="0.2">
      <c r="F1705" s="47" t="str">
        <f ca="1">IF(_SF_CORE!$A$2="BLOCK",NA(),IF(OR(D1705="",E1705=""),"",E1705-D1705))</f>
        <v/>
      </c>
    </row>
    <row r="1706" spans="6:6" ht="16" x14ac:dyDescent="0.2">
      <c r="F1706" s="47" t="str">
        <f ca="1">IF(_SF_CORE!$A$2="BLOCK",NA(),IF(OR(D1706="",E1706=""),"",E1706-D1706))</f>
        <v/>
      </c>
    </row>
    <row r="1707" spans="6:6" ht="16" x14ac:dyDescent="0.2">
      <c r="F1707" s="47" t="str">
        <f ca="1">IF(_SF_CORE!$A$2="BLOCK",NA(),IF(OR(D1707="",E1707=""),"",E1707-D1707))</f>
        <v/>
      </c>
    </row>
    <row r="1708" spans="6:6" ht="16" x14ac:dyDescent="0.2">
      <c r="F1708" s="47" t="str">
        <f ca="1">IF(_SF_CORE!$A$2="BLOCK",NA(),IF(OR(D1708="",E1708=""),"",E1708-D1708))</f>
        <v/>
      </c>
    </row>
    <row r="1709" spans="6:6" ht="16" x14ac:dyDescent="0.2">
      <c r="F1709" s="47" t="str">
        <f ca="1">IF(_SF_CORE!$A$2="BLOCK",NA(),IF(OR(D1709="",E1709=""),"",E1709-D1709))</f>
        <v/>
      </c>
    </row>
    <row r="1710" spans="6:6" ht="16" x14ac:dyDescent="0.2">
      <c r="F1710" s="47" t="str">
        <f ca="1">IF(_SF_CORE!$A$2="BLOCK",NA(),IF(OR(D1710="",E1710=""),"",E1710-D1710))</f>
        <v/>
      </c>
    </row>
    <row r="1711" spans="6:6" ht="16" x14ac:dyDescent="0.2">
      <c r="F1711" s="47" t="str">
        <f ca="1">IF(_SF_CORE!$A$2="BLOCK",NA(),IF(OR(D1711="",E1711=""),"",E1711-D1711))</f>
        <v/>
      </c>
    </row>
    <row r="1712" spans="6:6" ht="16" x14ac:dyDescent="0.2">
      <c r="F1712" s="47" t="str">
        <f ca="1">IF(_SF_CORE!$A$2="BLOCK",NA(),IF(OR(D1712="",E1712=""),"",E1712-D1712))</f>
        <v/>
      </c>
    </row>
    <row r="1713" spans="6:6" ht="16" x14ac:dyDescent="0.2">
      <c r="F1713" s="47" t="str">
        <f ca="1">IF(_SF_CORE!$A$2="BLOCK",NA(),IF(OR(D1713="",E1713=""),"",E1713-D1713))</f>
        <v/>
      </c>
    </row>
    <row r="1714" spans="6:6" ht="16" x14ac:dyDescent="0.2">
      <c r="F1714" s="47" t="str">
        <f ca="1">IF(_SF_CORE!$A$2="BLOCK",NA(),IF(OR(D1714="",E1714=""),"",E1714-D1714))</f>
        <v/>
      </c>
    </row>
    <row r="1715" spans="6:6" ht="16" x14ac:dyDescent="0.2">
      <c r="F1715" s="47" t="str">
        <f ca="1">IF(_SF_CORE!$A$2="BLOCK",NA(),IF(OR(D1715="",E1715=""),"",E1715-D1715))</f>
        <v/>
      </c>
    </row>
    <row r="1716" spans="6:6" ht="16" x14ac:dyDescent="0.2">
      <c r="F1716" s="47" t="str">
        <f ca="1">IF(_SF_CORE!$A$2="BLOCK",NA(),IF(OR(D1716="",E1716=""),"",E1716-D1716))</f>
        <v/>
      </c>
    </row>
    <row r="1717" spans="6:6" ht="16" x14ac:dyDescent="0.2">
      <c r="F1717" s="47" t="str">
        <f ca="1">IF(_SF_CORE!$A$2="BLOCK",NA(),IF(OR(D1717="",E1717=""),"",E1717-D1717))</f>
        <v/>
      </c>
    </row>
    <row r="1718" spans="6:6" ht="16" x14ac:dyDescent="0.2">
      <c r="F1718" s="47" t="str">
        <f ca="1">IF(_SF_CORE!$A$2="BLOCK",NA(),IF(OR(D1718="",E1718=""),"",E1718-D1718))</f>
        <v/>
      </c>
    </row>
    <row r="1719" spans="6:6" ht="16" x14ac:dyDescent="0.2">
      <c r="F1719" s="47" t="str">
        <f ca="1">IF(_SF_CORE!$A$2="BLOCK",NA(),IF(OR(D1719="",E1719=""),"",E1719-D1719))</f>
        <v/>
      </c>
    </row>
    <row r="1720" spans="6:6" ht="16" x14ac:dyDescent="0.2">
      <c r="F1720" s="47" t="str">
        <f ca="1">IF(_SF_CORE!$A$2="BLOCK",NA(),IF(OR(D1720="",E1720=""),"",E1720-D1720))</f>
        <v/>
      </c>
    </row>
    <row r="1721" spans="6:6" ht="16" x14ac:dyDescent="0.2">
      <c r="F1721" s="47" t="str">
        <f ca="1">IF(_SF_CORE!$A$2="BLOCK",NA(),IF(OR(D1721="",E1721=""),"",E1721-D1721))</f>
        <v/>
      </c>
    </row>
    <row r="1722" spans="6:6" ht="16" x14ac:dyDescent="0.2">
      <c r="F1722" s="47" t="str">
        <f ca="1">IF(_SF_CORE!$A$2="BLOCK",NA(),IF(OR(D1722="",E1722=""),"",E1722-D1722))</f>
        <v/>
      </c>
    </row>
    <row r="1723" spans="6:6" ht="16" x14ac:dyDescent="0.2">
      <c r="F1723" s="47" t="str">
        <f ca="1">IF(_SF_CORE!$A$2="BLOCK",NA(),IF(OR(D1723="",E1723=""),"",E1723-D1723))</f>
        <v/>
      </c>
    </row>
    <row r="1724" spans="6:6" ht="16" x14ac:dyDescent="0.2">
      <c r="F1724" s="47" t="str">
        <f ca="1">IF(_SF_CORE!$A$2="BLOCK",NA(),IF(OR(D1724="",E1724=""),"",E1724-D1724))</f>
        <v/>
      </c>
    </row>
    <row r="1725" spans="6:6" ht="16" x14ac:dyDescent="0.2">
      <c r="F1725" s="47" t="str">
        <f ca="1">IF(_SF_CORE!$A$2="BLOCK",NA(),IF(OR(D1725="",E1725=""),"",E1725-D1725))</f>
        <v/>
      </c>
    </row>
    <row r="1726" spans="6:6" ht="16" x14ac:dyDescent="0.2">
      <c r="F1726" s="47" t="str">
        <f ca="1">IF(_SF_CORE!$A$2="BLOCK",NA(),IF(OR(D1726="",E1726=""),"",E1726-D1726))</f>
        <v/>
      </c>
    </row>
    <row r="1727" spans="6:6" ht="16" x14ac:dyDescent="0.2">
      <c r="F1727" s="47" t="str">
        <f ca="1">IF(_SF_CORE!$A$2="BLOCK",NA(),IF(OR(D1727="",E1727=""),"",E1727-D1727))</f>
        <v/>
      </c>
    </row>
    <row r="1728" spans="6:6" ht="16" x14ac:dyDescent="0.2">
      <c r="F1728" s="47" t="str">
        <f ca="1">IF(_SF_CORE!$A$2="BLOCK",NA(),IF(OR(D1728="",E1728=""),"",E1728-D1728))</f>
        <v/>
      </c>
    </row>
    <row r="1729" spans="6:6" ht="16" x14ac:dyDescent="0.2">
      <c r="F1729" s="47" t="str">
        <f ca="1">IF(_SF_CORE!$A$2="BLOCK",NA(),IF(OR(D1729="",E1729=""),"",E1729-D1729))</f>
        <v/>
      </c>
    </row>
    <row r="1730" spans="6:6" ht="16" x14ac:dyDescent="0.2">
      <c r="F1730" s="47" t="str">
        <f ca="1">IF(_SF_CORE!$A$2="BLOCK",NA(),IF(OR(D1730="",E1730=""),"",E1730-D1730))</f>
        <v/>
      </c>
    </row>
    <row r="1731" spans="6:6" ht="16" x14ac:dyDescent="0.2">
      <c r="F1731" s="47" t="str">
        <f ca="1">IF(_SF_CORE!$A$2="BLOCK",NA(),IF(OR(D1731="",E1731=""),"",E1731-D1731))</f>
        <v/>
      </c>
    </row>
    <row r="1732" spans="6:6" ht="16" x14ac:dyDescent="0.2">
      <c r="F1732" s="47" t="str">
        <f ca="1">IF(_SF_CORE!$A$2="BLOCK",NA(),IF(OR(D1732="",E1732=""),"",E1732-D1732))</f>
        <v/>
      </c>
    </row>
    <row r="1733" spans="6:6" ht="16" x14ac:dyDescent="0.2">
      <c r="F1733" s="47" t="str">
        <f ca="1">IF(_SF_CORE!$A$2="BLOCK",NA(),IF(OR(D1733="",E1733=""),"",E1733-D1733))</f>
        <v/>
      </c>
    </row>
    <row r="1734" spans="6:6" ht="16" x14ac:dyDescent="0.2">
      <c r="F1734" s="47" t="str">
        <f ca="1">IF(_SF_CORE!$A$2="BLOCK",NA(),IF(OR(D1734="",E1734=""),"",E1734-D1734))</f>
        <v/>
      </c>
    </row>
    <row r="1735" spans="6:6" ht="16" x14ac:dyDescent="0.2">
      <c r="F1735" s="47" t="str">
        <f ca="1">IF(_SF_CORE!$A$2="BLOCK",NA(),IF(OR(D1735="",E1735=""),"",E1735-D1735))</f>
        <v/>
      </c>
    </row>
    <row r="1736" spans="6:6" ht="16" x14ac:dyDescent="0.2">
      <c r="F1736" s="47" t="str">
        <f ca="1">IF(_SF_CORE!$A$2="BLOCK",NA(),IF(OR(D1736="",E1736=""),"",E1736-D1736))</f>
        <v/>
      </c>
    </row>
    <row r="1737" spans="6:6" ht="16" x14ac:dyDescent="0.2">
      <c r="F1737" s="47" t="str">
        <f ca="1">IF(_SF_CORE!$A$2="BLOCK",NA(),IF(OR(D1737="",E1737=""),"",E1737-D1737))</f>
        <v/>
      </c>
    </row>
    <row r="1738" spans="6:6" ht="16" x14ac:dyDescent="0.2">
      <c r="F1738" s="47" t="str">
        <f ca="1">IF(_SF_CORE!$A$2="BLOCK",NA(),IF(OR(D1738="",E1738=""),"",E1738-D1738))</f>
        <v/>
      </c>
    </row>
    <row r="1739" spans="6:6" ht="16" x14ac:dyDescent="0.2">
      <c r="F1739" s="47" t="str">
        <f ca="1">IF(_SF_CORE!$A$2="BLOCK",NA(),IF(OR(D1739="",E1739=""),"",E1739-D1739))</f>
        <v/>
      </c>
    </row>
    <row r="1740" spans="6:6" ht="16" x14ac:dyDescent="0.2">
      <c r="F1740" s="47" t="str">
        <f ca="1">IF(_SF_CORE!$A$2="BLOCK",NA(),IF(OR(D1740="",E1740=""),"",E1740-D1740))</f>
        <v/>
      </c>
    </row>
    <row r="1741" spans="6:6" ht="16" x14ac:dyDescent="0.2">
      <c r="F1741" s="47" t="str">
        <f ca="1">IF(_SF_CORE!$A$2="BLOCK",NA(),IF(OR(D1741="",E1741=""),"",E1741-D1741))</f>
        <v/>
      </c>
    </row>
    <row r="1742" spans="6:6" ht="16" x14ac:dyDescent="0.2">
      <c r="F1742" s="47" t="str">
        <f ca="1">IF(_SF_CORE!$A$2="BLOCK",NA(),IF(OR(D1742="",E1742=""),"",E1742-D1742))</f>
        <v/>
      </c>
    </row>
    <row r="1743" spans="6:6" ht="16" x14ac:dyDescent="0.2">
      <c r="F1743" s="47" t="str">
        <f ca="1">IF(_SF_CORE!$A$2="BLOCK",NA(),IF(OR(D1743="",E1743=""),"",E1743-D1743))</f>
        <v/>
      </c>
    </row>
    <row r="1744" spans="6:6" ht="16" x14ac:dyDescent="0.2">
      <c r="F1744" s="47" t="str">
        <f ca="1">IF(_SF_CORE!$A$2="BLOCK",NA(),IF(OR(D1744="",E1744=""),"",E1744-D1744))</f>
        <v/>
      </c>
    </row>
    <row r="1745" spans="6:6" ht="16" x14ac:dyDescent="0.2">
      <c r="F1745" s="47" t="str">
        <f ca="1">IF(_SF_CORE!$A$2="BLOCK",NA(),IF(OR(D1745="",E1745=""),"",E1745-D1745))</f>
        <v/>
      </c>
    </row>
    <row r="1746" spans="6:6" ht="16" x14ac:dyDescent="0.2">
      <c r="F1746" s="47" t="str">
        <f ca="1">IF(_SF_CORE!$A$2="BLOCK",NA(),IF(OR(D1746="",E1746=""),"",E1746-D1746))</f>
        <v/>
      </c>
    </row>
    <row r="1747" spans="6:6" ht="16" x14ac:dyDescent="0.2">
      <c r="F1747" s="47" t="str">
        <f ca="1">IF(_SF_CORE!$A$2="BLOCK",NA(),IF(OR(D1747="",E1747=""),"",E1747-D1747))</f>
        <v/>
      </c>
    </row>
    <row r="1748" spans="6:6" ht="16" x14ac:dyDescent="0.2">
      <c r="F1748" s="47" t="str">
        <f ca="1">IF(_SF_CORE!$A$2="BLOCK",NA(),IF(OR(D1748="",E1748=""),"",E1748-D1748))</f>
        <v/>
      </c>
    </row>
    <row r="1749" spans="6:6" ht="16" x14ac:dyDescent="0.2">
      <c r="F1749" s="47" t="str">
        <f ca="1">IF(_SF_CORE!$A$2="BLOCK",NA(),IF(OR(D1749="",E1749=""),"",E1749-D1749))</f>
        <v/>
      </c>
    </row>
    <row r="1750" spans="6:6" ht="16" x14ac:dyDescent="0.2">
      <c r="F1750" s="47" t="str">
        <f ca="1">IF(_SF_CORE!$A$2="BLOCK",NA(),IF(OR(D1750="",E1750=""),"",E1750-D1750))</f>
        <v/>
      </c>
    </row>
    <row r="1751" spans="6:6" ht="16" x14ac:dyDescent="0.2">
      <c r="F1751" s="47" t="str">
        <f ca="1">IF(_SF_CORE!$A$2="BLOCK",NA(),IF(OR(D1751="",E1751=""),"",E1751-D1751))</f>
        <v/>
      </c>
    </row>
    <row r="1752" spans="6:6" ht="16" x14ac:dyDescent="0.2">
      <c r="F1752" s="47" t="str">
        <f ca="1">IF(_SF_CORE!$A$2="BLOCK",NA(),IF(OR(D1752="",E1752=""),"",E1752-D1752))</f>
        <v/>
      </c>
    </row>
    <row r="1753" spans="6:6" ht="16" x14ac:dyDescent="0.2">
      <c r="F1753" s="47" t="str">
        <f ca="1">IF(_SF_CORE!$A$2="BLOCK",NA(),IF(OR(D1753="",E1753=""),"",E1753-D1753))</f>
        <v/>
      </c>
    </row>
    <row r="1754" spans="6:6" ht="16" x14ac:dyDescent="0.2">
      <c r="F1754" s="47" t="str">
        <f ca="1">IF(_SF_CORE!$A$2="BLOCK",NA(),IF(OR(D1754="",E1754=""),"",E1754-D1754))</f>
        <v/>
      </c>
    </row>
    <row r="1755" spans="6:6" ht="16" x14ac:dyDescent="0.2">
      <c r="F1755" s="47" t="str">
        <f ca="1">IF(_SF_CORE!$A$2="BLOCK",NA(),IF(OR(D1755="",E1755=""),"",E1755-D1755))</f>
        <v/>
      </c>
    </row>
    <row r="1756" spans="6:6" ht="16" x14ac:dyDescent="0.2">
      <c r="F1756" s="47" t="str">
        <f ca="1">IF(_SF_CORE!$A$2="BLOCK",NA(),IF(OR(D1756="",E1756=""),"",E1756-D1756))</f>
        <v/>
      </c>
    </row>
    <row r="1757" spans="6:6" ht="16" x14ac:dyDescent="0.2">
      <c r="F1757" s="47" t="str">
        <f ca="1">IF(_SF_CORE!$A$2="BLOCK",NA(),IF(OR(D1757="",E1757=""),"",E1757-D1757))</f>
        <v/>
      </c>
    </row>
    <row r="1758" spans="6:6" ht="16" x14ac:dyDescent="0.2">
      <c r="F1758" s="47" t="str">
        <f ca="1">IF(_SF_CORE!$A$2="BLOCK",NA(),IF(OR(D1758="",E1758=""),"",E1758-D1758))</f>
        <v/>
      </c>
    </row>
    <row r="1759" spans="6:6" ht="16" x14ac:dyDescent="0.2">
      <c r="F1759" s="47" t="str">
        <f ca="1">IF(_SF_CORE!$A$2="BLOCK",NA(),IF(OR(D1759="",E1759=""),"",E1759-D1759))</f>
        <v/>
      </c>
    </row>
    <row r="1760" spans="6:6" ht="16" x14ac:dyDescent="0.2">
      <c r="F1760" s="47" t="str">
        <f ca="1">IF(_SF_CORE!$A$2="BLOCK",NA(),IF(OR(D1760="",E1760=""),"",E1760-D1760))</f>
        <v/>
      </c>
    </row>
    <row r="1761" spans="6:6" ht="16" x14ac:dyDescent="0.2">
      <c r="F1761" s="47" t="str">
        <f ca="1">IF(_SF_CORE!$A$2="BLOCK",NA(),IF(OR(D1761="",E1761=""),"",E1761-D1761))</f>
        <v/>
      </c>
    </row>
    <row r="1762" spans="6:6" ht="16" x14ac:dyDescent="0.2">
      <c r="F1762" s="47" t="str">
        <f ca="1">IF(_SF_CORE!$A$2="BLOCK",NA(),IF(OR(D1762="",E1762=""),"",E1762-D1762))</f>
        <v/>
      </c>
    </row>
    <row r="1763" spans="6:6" ht="16" x14ac:dyDescent="0.2">
      <c r="F1763" s="47" t="str">
        <f ca="1">IF(_SF_CORE!$A$2="BLOCK",NA(),IF(OR(D1763="",E1763=""),"",E1763-D1763))</f>
        <v/>
      </c>
    </row>
    <row r="1764" spans="6:6" ht="16" x14ac:dyDescent="0.2">
      <c r="F1764" s="47" t="str">
        <f ca="1">IF(_SF_CORE!$A$2="BLOCK",NA(),IF(OR(D1764="",E1764=""),"",E1764-D1764))</f>
        <v/>
      </c>
    </row>
    <row r="1765" spans="6:6" ht="16" x14ac:dyDescent="0.2">
      <c r="F1765" s="47" t="str">
        <f ca="1">IF(_SF_CORE!$A$2="BLOCK",NA(),IF(OR(D1765="",E1765=""),"",E1765-D1765))</f>
        <v/>
      </c>
    </row>
    <row r="1766" spans="6:6" ht="16" x14ac:dyDescent="0.2">
      <c r="F1766" s="47" t="str">
        <f ca="1">IF(_SF_CORE!$A$2="BLOCK",NA(),IF(OR(D1766="",E1766=""),"",E1766-D1766))</f>
        <v/>
      </c>
    </row>
    <row r="1767" spans="6:6" ht="16" x14ac:dyDescent="0.2">
      <c r="F1767" s="47" t="str">
        <f ca="1">IF(_SF_CORE!$A$2="BLOCK",NA(),IF(OR(D1767="",E1767=""),"",E1767-D1767))</f>
        <v/>
      </c>
    </row>
    <row r="1768" spans="6:6" ht="16" x14ac:dyDescent="0.2">
      <c r="F1768" s="47" t="str">
        <f ca="1">IF(_SF_CORE!$A$2="BLOCK",NA(),IF(OR(D1768="",E1768=""),"",E1768-D1768))</f>
        <v/>
      </c>
    </row>
    <row r="1769" spans="6:6" ht="16" x14ac:dyDescent="0.2">
      <c r="F1769" s="47" t="str">
        <f ca="1">IF(_SF_CORE!$A$2="BLOCK",NA(),IF(OR(D1769="",E1769=""),"",E1769-D1769))</f>
        <v/>
      </c>
    </row>
    <row r="1770" spans="6:6" ht="16" x14ac:dyDescent="0.2">
      <c r="F1770" s="47" t="str">
        <f ca="1">IF(_SF_CORE!$A$2="BLOCK",NA(),IF(OR(D1770="",E1770=""),"",E1770-D1770))</f>
        <v/>
      </c>
    </row>
    <row r="1771" spans="6:6" ht="16" x14ac:dyDescent="0.2">
      <c r="F1771" s="47" t="str">
        <f ca="1">IF(_SF_CORE!$A$2="BLOCK",NA(),IF(OR(D1771="",E1771=""),"",E1771-D1771))</f>
        <v/>
      </c>
    </row>
    <row r="1772" spans="6:6" ht="16" x14ac:dyDescent="0.2">
      <c r="F1772" s="47" t="str">
        <f ca="1">IF(_SF_CORE!$A$2="BLOCK",NA(),IF(OR(D1772="",E1772=""),"",E1772-D1772))</f>
        <v/>
      </c>
    </row>
    <row r="1773" spans="6:6" ht="16" x14ac:dyDescent="0.2">
      <c r="F1773" s="47" t="str">
        <f ca="1">IF(_SF_CORE!$A$2="BLOCK",NA(),IF(OR(D1773="",E1773=""),"",E1773-D1773))</f>
        <v/>
      </c>
    </row>
    <row r="1774" spans="6:6" ht="16" x14ac:dyDescent="0.2">
      <c r="F1774" s="47" t="str">
        <f ca="1">IF(_SF_CORE!$A$2="BLOCK",NA(),IF(OR(D1774="",E1774=""),"",E1774-D1774))</f>
        <v/>
      </c>
    </row>
    <row r="1775" spans="6:6" ht="16" x14ac:dyDescent="0.2">
      <c r="F1775" s="47" t="str">
        <f ca="1">IF(_SF_CORE!$A$2="BLOCK",NA(),IF(OR(D1775="",E1775=""),"",E1775-D1775))</f>
        <v/>
      </c>
    </row>
    <row r="1776" spans="6:6" ht="16" x14ac:dyDescent="0.2">
      <c r="F1776" s="47" t="str">
        <f ca="1">IF(_SF_CORE!$A$2="BLOCK",NA(),IF(OR(D1776="",E1776=""),"",E1776-D1776))</f>
        <v/>
      </c>
    </row>
    <row r="1777" spans="6:6" ht="16" x14ac:dyDescent="0.2">
      <c r="F1777" s="47" t="str">
        <f ca="1">IF(_SF_CORE!$A$2="BLOCK",NA(),IF(OR(D1777="",E1777=""),"",E1777-D1777))</f>
        <v/>
      </c>
    </row>
    <row r="1778" spans="6:6" ht="16" x14ac:dyDescent="0.2">
      <c r="F1778" s="47" t="str">
        <f ca="1">IF(_SF_CORE!$A$2="BLOCK",NA(),IF(OR(D1778="",E1778=""),"",E1778-D1778))</f>
        <v/>
      </c>
    </row>
    <row r="1779" spans="6:6" ht="16" x14ac:dyDescent="0.2">
      <c r="F1779" s="47" t="str">
        <f ca="1">IF(_SF_CORE!$A$2="BLOCK",NA(),IF(OR(D1779="",E1779=""),"",E1779-D1779))</f>
        <v/>
      </c>
    </row>
    <row r="1780" spans="6:6" ht="16" x14ac:dyDescent="0.2">
      <c r="F1780" s="47" t="str">
        <f ca="1">IF(_SF_CORE!$A$2="BLOCK",NA(),IF(OR(D1780="",E1780=""),"",E1780-D1780))</f>
        <v/>
      </c>
    </row>
    <row r="1781" spans="6:6" ht="16" x14ac:dyDescent="0.2">
      <c r="F1781" s="47" t="str">
        <f ca="1">IF(_SF_CORE!$A$2="BLOCK",NA(),IF(OR(D1781="",E1781=""),"",E1781-D1781))</f>
        <v/>
      </c>
    </row>
    <row r="1782" spans="6:6" ht="16" x14ac:dyDescent="0.2">
      <c r="F1782" s="47" t="str">
        <f ca="1">IF(_SF_CORE!$A$2="BLOCK",NA(),IF(OR(D1782="",E1782=""),"",E1782-D1782))</f>
        <v/>
      </c>
    </row>
    <row r="1783" spans="6:6" ht="16" x14ac:dyDescent="0.2">
      <c r="F1783" s="47" t="str">
        <f ca="1">IF(_SF_CORE!$A$2="BLOCK",NA(),IF(OR(D1783="",E1783=""),"",E1783-D1783))</f>
        <v/>
      </c>
    </row>
    <row r="1784" spans="6:6" ht="16" x14ac:dyDescent="0.2">
      <c r="F1784" s="47" t="str">
        <f ca="1">IF(_SF_CORE!$A$2="BLOCK",NA(),IF(OR(D1784="",E1784=""),"",E1784-D1784))</f>
        <v/>
      </c>
    </row>
    <row r="1785" spans="6:6" ht="16" x14ac:dyDescent="0.2">
      <c r="F1785" s="47" t="str">
        <f ca="1">IF(_SF_CORE!$A$2="BLOCK",NA(),IF(OR(D1785="",E1785=""),"",E1785-D1785))</f>
        <v/>
      </c>
    </row>
    <row r="1786" spans="6:6" ht="16" x14ac:dyDescent="0.2">
      <c r="F1786" s="47" t="str">
        <f ca="1">IF(_SF_CORE!$A$2="BLOCK",NA(),IF(OR(D1786="",E1786=""),"",E1786-D1786))</f>
        <v/>
      </c>
    </row>
    <row r="1787" spans="6:6" ht="16" x14ac:dyDescent="0.2">
      <c r="F1787" s="47" t="str">
        <f ca="1">IF(_SF_CORE!$A$2="BLOCK",NA(),IF(OR(D1787="",E1787=""),"",E1787-D1787))</f>
        <v/>
      </c>
    </row>
    <row r="1788" spans="6:6" ht="16" x14ac:dyDescent="0.2">
      <c r="F1788" s="47" t="str">
        <f ca="1">IF(_SF_CORE!$A$2="BLOCK",NA(),IF(OR(D1788="",E1788=""),"",E1788-D1788))</f>
        <v/>
      </c>
    </row>
    <row r="1789" spans="6:6" ht="16" x14ac:dyDescent="0.2">
      <c r="F1789" s="47" t="str">
        <f ca="1">IF(_SF_CORE!$A$2="BLOCK",NA(),IF(OR(D1789="",E1789=""),"",E1789-D1789))</f>
        <v/>
      </c>
    </row>
    <row r="1790" spans="6:6" ht="16" x14ac:dyDescent="0.2">
      <c r="F1790" s="47" t="str">
        <f ca="1">IF(_SF_CORE!$A$2="BLOCK",NA(),IF(OR(D1790="",E1790=""),"",E1790-D1790))</f>
        <v/>
      </c>
    </row>
    <row r="1791" spans="6:6" ht="16" x14ac:dyDescent="0.2">
      <c r="F1791" s="47" t="str">
        <f ca="1">IF(_SF_CORE!$A$2="BLOCK",NA(),IF(OR(D1791="",E1791=""),"",E1791-D1791))</f>
        <v/>
      </c>
    </row>
    <row r="1792" spans="6:6" ht="16" x14ac:dyDescent="0.2">
      <c r="F1792" s="47" t="str">
        <f ca="1">IF(_SF_CORE!$A$2="BLOCK",NA(),IF(OR(D1792="",E1792=""),"",E1792-D1792))</f>
        <v/>
      </c>
    </row>
    <row r="1793" spans="6:6" ht="16" x14ac:dyDescent="0.2">
      <c r="F1793" s="47" t="str">
        <f ca="1">IF(_SF_CORE!$A$2="BLOCK",NA(),IF(OR(D1793="",E1793=""),"",E1793-D1793))</f>
        <v/>
      </c>
    </row>
    <row r="1794" spans="6:6" ht="16" x14ac:dyDescent="0.2">
      <c r="F1794" s="47" t="str">
        <f ca="1">IF(_SF_CORE!$A$2="BLOCK",NA(),IF(OR(D1794="",E1794=""),"",E1794-D1794))</f>
        <v/>
      </c>
    </row>
    <row r="1795" spans="6:6" ht="16" x14ac:dyDescent="0.2">
      <c r="F1795" s="47" t="str">
        <f ca="1">IF(_SF_CORE!$A$2="BLOCK",NA(),IF(OR(D1795="",E1795=""),"",E1795-D1795))</f>
        <v/>
      </c>
    </row>
    <row r="1796" spans="6:6" ht="16" x14ac:dyDescent="0.2">
      <c r="F1796" s="47" t="str">
        <f ca="1">IF(_SF_CORE!$A$2="BLOCK",NA(),IF(OR(D1796="",E1796=""),"",E1796-D1796))</f>
        <v/>
      </c>
    </row>
    <row r="1797" spans="6:6" ht="16" x14ac:dyDescent="0.2">
      <c r="F1797" s="47" t="str">
        <f ca="1">IF(_SF_CORE!$A$2="BLOCK",NA(),IF(OR(D1797="",E1797=""),"",E1797-D1797))</f>
        <v/>
      </c>
    </row>
    <row r="1798" spans="6:6" ht="16" x14ac:dyDescent="0.2">
      <c r="F1798" s="47" t="str">
        <f ca="1">IF(_SF_CORE!$A$2="BLOCK",NA(),IF(OR(D1798="",E1798=""),"",E1798-D1798))</f>
        <v/>
      </c>
    </row>
    <row r="1799" spans="6:6" ht="16" x14ac:dyDescent="0.2">
      <c r="F1799" s="47" t="str">
        <f ca="1">IF(_SF_CORE!$A$2="BLOCK",NA(),IF(OR(D1799="",E1799=""),"",E1799-D1799))</f>
        <v/>
      </c>
    </row>
    <row r="1800" spans="6:6" ht="16" x14ac:dyDescent="0.2">
      <c r="F1800" s="47" t="str">
        <f ca="1">IF(_SF_CORE!$A$2="BLOCK",NA(),IF(OR(D1800="",E1800=""),"",E1800-D1800))</f>
        <v/>
      </c>
    </row>
    <row r="1801" spans="6:6" ht="16" x14ac:dyDescent="0.2">
      <c r="F1801" s="47" t="str">
        <f ca="1">IF(_SF_CORE!$A$2="BLOCK",NA(),IF(OR(D1801="",E1801=""),"",E1801-D1801))</f>
        <v/>
      </c>
    </row>
    <row r="1802" spans="6:6" ht="16" x14ac:dyDescent="0.2">
      <c r="F1802" s="47" t="str">
        <f ca="1">IF(_SF_CORE!$A$2="BLOCK",NA(),IF(OR(D1802="",E1802=""),"",E1802-D1802))</f>
        <v/>
      </c>
    </row>
    <row r="1803" spans="6:6" ht="16" x14ac:dyDescent="0.2">
      <c r="F1803" s="47" t="str">
        <f ca="1">IF(_SF_CORE!$A$2="BLOCK",NA(),IF(OR(D1803="",E1803=""),"",E1803-D1803))</f>
        <v/>
      </c>
    </row>
    <row r="1804" spans="6:6" ht="16" x14ac:dyDescent="0.2">
      <c r="F1804" s="47" t="str">
        <f ca="1">IF(_SF_CORE!$A$2="BLOCK",NA(),IF(OR(D1804="",E1804=""),"",E1804-D1804))</f>
        <v/>
      </c>
    </row>
    <row r="1805" spans="6:6" ht="16" x14ac:dyDescent="0.2">
      <c r="F1805" s="47" t="str">
        <f ca="1">IF(_SF_CORE!$A$2="BLOCK",NA(),IF(OR(D1805="",E1805=""),"",E1805-D1805))</f>
        <v/>
      </c>
    </row>
    <row r="1806" spans="6:6" ht="16" x14ac:dyDescent="0.2">
      <c r="F1806" s="47" t="str">
        <f ca="1">IF(_SF_CORE!$A$2="BLOCK",NA(),IF(OR(D1806="",E1806=""),"",E1806-D1806))</f>
        <v/>
      </c>
    </row>
    <row r="1807" spans="6:6" ht="16" x14ac:dyDescent="0.2">
      <c r="F1807" s="47" t="str">
        <f ca="1">IF(_SF_CORE!$A$2="BLOCK",NA(),IF(OR(D1807="",E1807=""),"",E1807-D1807))</f>
        <v/>
      </c>
    </row>
    <row r="1808" spans="6:6" ht="16" x14ac:dyDescent="0.2">
      <c r="F1808" s="47" t="str">
        <f ca="1">IF(_SF_CORE!$A$2="BLOCK",NA(),IF(OR(D1808="",E1808=""),"",E1808-D1808))</f>
        <v/>
      </c>
    </row>
    <row r="1809" spans="6:6" ht="16" x14ac:dyDescent="0.2">
      <c r="F1809" s="47" t="str">
        <f ca="1">IF(_SF_CORE!$A$2="BLOCK",NA(),IF(OR(D1809="",E1809=""),"",E1809-D1809))</f>
        <v/>
      </c>
    </row>
    <row r="1810" spans="6:6" ht="16" x14ac:dyDescent="0.2">
      <c r="F1810" s="47" t="str">
        <f ca="1">IF(_SF_CORE!$A$2="BLOCK",NA(),IF(OR(D1810="",E1810=""),"",E1810-D1810))</f>
        <v/>
      </c>
    </row>
    <row r="1811" spans="6:6" ht="16" x14ac:dyDescent="0.2">
      <c r="F1811" s="47" t="str">
        <f ca="1">IF(_SF_CORE!$A$2="BLOCK",NA(),IF(OR(D1811="",E1811=""),"",E1811-D1811))</f>
        <v/>
      </c>
    </row>
    <row r="1812" spans="6:6" ht="16" x14ac:dyDescent="0.2">
      <c r="F1812" s="47" t="str">
        <f ca="1">IF(_SF_CORE!$A$2="BLOCK",NA(),IF(OR(D1812="",E1812=""),"",E1812-D1812))</f>
        <v/>
      </c>
    </row>
    <row r="1813" spans="6:6" ht="16" x14ac:dyDescent="0.2">
      <c r="F1813" s="47" t="str">
        <f ca="1">IF(_SF_CORE!$A$2="BLOCK",NA(),IF(OR(D1813="",E1813=""),"",E1813-D1813))</f>
        <v/>
      </c>
    </row>
    <row r="1814" spans="6:6" ht="16" x14ac:dyDescent="0.2">
      <c r="F1814" s="47" t="str">
        <f ca="1">IF(_SF_CORE!$A$2="BLOCK",NA(),IF(OR(D1814="",E1814=""),"",E1814-D1814))</f>
        <v/>
      </c>
    </row>
    <row r="1815" spans="6:6" ht="16" x14ac:dyDescent="0.2">
      <c r="F1815" s="47" t="str">
        <f ca="1">IF(_SF_CORE!$A$2="BLOCK",NA(),IF(OR(D1815="",E1815=""),"",E1815-D1815))</f>
        <v/>
      </c>
    </row>
    <row r="1816" spans="6:6" ht="16" x14ac:dyDescent="0.2">
      <c r="F1816" s="47" t="str">
        <f ca="1">IF(_SF_CORE!$A$2="BLOCK",NA(),IF(OR(D1816="",E1816=""),"",E1816-D1816))</f>
        <v/>
      </c>
    </row>
    <row r="1817" spans="6:6" ht="16" x14ac:dyDescent="0.2">
      <c r="F1817" s="47" t="str">
        <f ca="1">IF(_SF_CORE!$A$2="BLOCK",NA(),IF(OR(D1817="",E1817=""),"",E1817-D1817))</f>
        <v/>
      </c>
    </row>
    <row r="1818" spans="6:6" ht="16" x14ac:dyDescent="0.2">
      <c r="F1818" s="47" t="str">
        <f ca="1">IF(_SF_CORE!$A$2="BLOCK",NA(),IF(OR(D1818="",E1818=""),"",E1818-D1818))</f>
        <v/>
      </c>
    </row>
    <row r="1819" spans="6:6" ht="16" x14ac:dyDescent="0.2">
      <c r="F1819" s="47" t="str">
        <f ca="1">IF(_SF_CORE!$A$2="BLOCK",NA(),IF(OR(D1819="",E1819=""),"",E1819-D1819))</f>
        <v/>
      </c>
    </row>
    <row r="1820" spans="6:6" ht="16" x14ac:dyDescent="0.2">
      <c r="F1820" s="47" t="str">
        <f ca="1">IF(_SF_CORE!$A$2="BLOCK",NA(),IF(OR(D1820="",E1820=""),"",E1820-D1820))</f>
        <v/>
      </c>
    </row>
    <row r="1821" spans="6:6" ht="16" x14ac:dyDescent="0.2">
      <c r="F1821" s="47" t="str">
        <f ca="1">IF(_SF_CORE!$A$2="BLOCK",NA(),IF(OR(D1821="",E1821=""),"",E1821-D1821))</f>
        <v/>
      </c>
    </row>
    <row r="1822" spans="6:6" ht="16" x14ac:dyDescent="0.2">
      <c r="F1822" s="47" t="str">
        <f ca="1">IF(_SF_CORE!$A$2="BLOCK",NA(),IF(OR(D1822="",E1822=""),"",E1822-D1822))</f>
        <v/>
      </c>
    </row>
    <row r="1823" spans="6:6" ht="16" x14ac:dyDescent="0.2">
      <c r="F1823" s="47" t="str">
        <f ca="1">IF(_SF_CORE!$A$2="BLOCK",NA(),IF(OR(D1823="",E1823=""),"",E1823-D1823))</f>
        <v/>
      </c>
    </row>
    <row r="1824" spans="6:6" ht="16" x14ac:dyDescent="0.2">
      <c r="F1824" s="47" t="str">
        <f ca="1">IF(_SF_CORE!$A$2="BLOCK",NA(),IF(OR(D1824="",E1824=""),"",E1824-D1824))</f>
        <v/>
      </c>
    </row>
    <row r="1825" spans="6:6" ht="16" x14ac:dyDescent="0.2">
      <c r="F1825" s="47" t="str">
        <f ca="1">IF(_SF_CORE!$A$2="BLOCK",NA(),IF(OR(D1825="",E1825=""),"",E1825-D1825))</f>
        <v/>
      </c>
    </row>
    <row r="1826" spans="6:6" ht="16" x14ac:dyDescent="0.2">
      <c r="F1826" s="47" t="str">
        <f ca="1">IF(_SF_CORE!$A$2="BLOCK",NA(),IF(OR(D1826="",E1826=""),"",E1826-D1826))</f>
        <v/>
      </c>
    </row>
    <row r="1827" spans="6:6" ht="16" x14ac:dyDescent="0.2">
      <c r="F1827" s="47" t="str">
        <f ca="1">IF(_SF_CORE!$A$2="BLOCK",NA(),IF(OR(D1827="",E1827=""),"",E1827-D1827))</f>
        <v/>
      </c>
    </row>
    <row r="1828" spans="6:6" ht="16" x14ac:dyDescent="0.2">
      <c r="F1828" s="47" t="str">
        <f ca="1">IF(_SF_CORE!$A$2="BLOCK",NA(),IF(OR(D1828="",E1828=""),"",E1828-D1828))</f>
        <v/>
      </c>
    </row>
    <row r="1829" spans="6:6" ht="16" x14ac:dyDescent="0.2">
      <c r="F1829" s="47" t="str">
        <f ca="1">IF(_SF_CORE!$A$2="BLOCK",NA(),IF(OR(D1829="",E1829=""),"",E1829-D1829))</f>
        <v/>
      </c>
    </row>
    <row r="1830" spans="6:6" ht="16" x14ac:dyDescent="0.2">
      <c r="F1830" s="47" t="str">
        <f ca="1">IF(_SF_CORE!$A$2="BLOCK",NA(),IF(OR(D1830="",E1830=""),"",E1830-D1830))</f>
        <v/>
      </c>
    </row>
    <row r="1831" spans="6:6" ht="16" x14ac:dyDescent="0.2">
      <c r="F1831" s="47" t="str">
        <f ca="1">IF(_SF_CORE!$A$2="BLOCK",NA(),IF(OR(D1831="",E1831=""),"",E1831-D1831))</f>
        <v/>
      </c>
    </row>
    <row r="1832" spans="6:6" ht="16" x14ac:dyDescent="0.2">
      <c r="F1832" s="47" t="str">
        <f ca="1">IF(_SF_CORE!$A$2="BLOCK",NA(),IF(OR(D1832="",E1832=""),"",E1832-D1832))</f>
        <v/>
      </c>
    </row>
    <row r="1833" spans="6:6" ht="16" x14ac:dyDescent="0.2">
      <c r="F1833" s="47" t="str">
        <f ca="1">IF(_SF_CORE!$A$2="BLOCK",NA(),IF(OR(D1833="",E1833=""),"",E1833-D1833))</f>
        <v/>
      </c>
    </row>
    <row r="1834" spans="6:6" ht="16" x14ac:dyDescent="0.2">
      <c r="F1834" s="47" t="str">
        <f ca="1">IF(_SF_CORE!$A$2="BLOCK",NA(),IF(OR(D1834="",E1834=""),"",E1834-D1834))</f>
        <v/>
      </c>
    </row>
    <row r="1835" spans="6:6" ht="16" x14ac:dyDescent="0.2">
      <c r="F1835" s="47" t="str">
        <f ca="1">IF(_SF_CORE!$A$2="BLOCK",NA(),IF(OR(D1835="",E1835=""),"",E1835-D1835))</f>
        <v/>
      </c>
    </row>
    <row r="1836" spans="6:6" ht="16" x14ac:dyDescent="0.2">
      <c r="F1836" s="47" t="str">
        <f ca="1">IF(_SF_CORE!$A$2="BLOCK",NA(),IF(OR(D1836="",E1836=""),"",E1836-D1836))</f>
        <v/>
      </c>
    </row>
    <row r="1837" spans="6:6" ht="16" x14ac:dyDescent="0.2">
      <c r="F1837" s="47" t="str">
        <f ca="1">IF(_SF_CORE!$A$2="BLOCK",NA(),IF(OR(D1837="",E1837=""),"",E1837-D1837))</f>
        <v/>
      </c>
    </row>
    <row r="1838" spans="6:6" ht="16" x14ac:dyDescent="0.2">
      <c r="F1838" s="47" t="str">
        <f ca="1">IF(_SF_CORE!$A$2="BLOCK",NA(),IF(OR(D1838="",E1838=""),"",E1838-D1838))</f>
        <v/>
      </c>
    </row>
    <row r="1839" spans="6:6" ht="16" x14ac:dyDescent="0.2">
      <c r="F1839" s="47" t="str">
        <f ca="1">IF(_SF_CORE!$A$2="BLOCK",NA(),IF(OR(D1839="",E1839=""),"",E1839-D1839))</f>
        <v/>
      </c>
    </row>
    <row r="1840" spans="6:6" ht="16" x14ac:dyDescent="0.2">
      <c r="F1840" s="47" t="str">
        <f ca="1">IF(_SF_CORE!$A$2="BLOCK",NA(),IF(OR(D1840="",E1840=""),"",E1840-D1840))</f>
        <v/>
      </c>
    </row>
    <row r="1841" spans="6:6" ht="16" x14ac:dyDescent="0.2">
      <c r="F1841" s="47" t="str">
        <f ca="1">IF(_SF_CORE!$A$2="BLOCK",NA(),IF(OR(D1841="",E1841=""),"",E1841-D1841))</f>
        <v/>
      </c>
    </row>
    <row r="1842" spans="6:6" ht="16" x14ac:dyDescent="0.2">
      <c r="F1842" s="47" t="str">
        <f ca="1">IF(_SF_CORE!$A$2="BLOCK",NA(),IF(OR(D1842="",E1842=""),"",E1842-D1842))</f>
        <v/>
      </c>
    </row>
    <row r="1843" spans="6:6" ht="16" x14ac:dyDescent="0.2">
      <c r="F1843" s="47" t="str">
        <f ca="1">IF(_SF_CORE!$A$2="BLOCK",NA(),IF(OR(D1843="",E1843=""),"",E1843-D1843))</f>
        <v/>
      </c>
    </row>
    <row r="1844" spans="6:6" ht="16" x14ac:dyDescent="0.2">
      <c r="F1844" s="47" t="str">
        <f ca="1">IF(_SF_CORE!$A$2="BLOCK",NA(),IF(OR(D1844="",E1844=""),"",E1844-D1844))</f>
        <v/>
      </c>
    </row>
    <row r="1845" spans="6:6" ht="16" x14ac:dyDescent="0.2">
      <c r="F1845" s="47" t="str">
        <f ca="1">IF(_SF_CORE!$A$2="BLOCK",NA(),IF(OR(D1845="",E1845=""),"",E1845-D1845))</f>
        <v/>
      </c>
    </row>
    <row r="1846" spans="6:6" ht="16" x14ac:dyDescent="0.2">
      <c r="F1846" s="47" t="str">
        <f ca="1">IF(_SF_CORE!$A$2="BLOCK",NA(),IF(OR(D1846="",E1846=""),"",E1846-D1846))</f>
        <v/>
      </c>
    </row>
    <row r="1847" spans="6:6" ht="16" x14ac:dyDescent="0.2">
      <c r="F1847" s="47" t="str">
        <f ca="1">IF(_SF_CORE!$A$2="BLOCK",NA(),IF(OR(D1847="",E1847=""),"",E1847-D1847))</f>
        <v/>
      </c>
    </row>
    <row r="1848" spans="6:6" ht="16" x14ac:dyDescent="0.2">
      <c r="F1848" s="47" t="str">
        <f ca="1">IF(_SF_CORE!$A$2="BLOCK",NA(),IF(OR(D1848="",E1848=""),"",E1848-D1848))</f>
        <v/>
      </c>
    </row>
    <row r="1849" spans="6:6" ht="16" x14ac:dyDescent="0.2">
      <c r="F1849" s="47" t="str">
        <f ca="1">IF(_SF_CORE!$A$2="BLOCK",NA(),IF(OR(D1849="",E1849=""),"",E1849-D1849))</f>
        <v/>
      </c>
    </row>
    <row r="1850" spans="6:6" ht="16" x14ac:dyDescent="0.2">
      <c r="F1850" s="47" t="str">
        <f ca="1">IF(_SF_CORE!$A$2="BLOCK",NA(),IF(OR(D1850="",E1850=""),"",E1850-D1850))</f>
        <v/>
      </c>
    </row>
    <row r="1851" spans="6:6" ht="16" x14ac:dyDescent="0.2">
      <c r="F1851" s="47" t="str">
        <f ca="1">IF(_SF_CORE!$A$2="BLOCK",NA(),IF(OR(D1851="",E1851=""),"",E1851-D1851))</f>
        <v/>
      </c>
    </row>
    <row r="1852" spans="6:6" ht="16" x14ac:dyDescent="0.2">
      <c r="F1852" s="47" t="str">
        <f ca="1">IF(_SF_CORE!$A$2="BLOCK",NA(),IF(OR(D1852="",E1852=""),"",E1852-D1852))</f>
        <v/>
      </c>
    </row>
    <row r="1853" spans="6:6" ht="16" x14ac:dyDescent="0.2">
      <c r="F1853" s="47" t="str">
        <f ca="1">IF(_SF_CORE!$A$2="BLOCK",NA(),IF(OR(D1853="",E1853=""),"",E1853-D1853))</f>
        <v/>
      </c>
    </row>
    <row r="1854" spans="6:6" ht="16" x14ac:dyDescent="0.2">
      <c r="F1854" s="47" t="str">
        <f ca="1">IF(_SF_CORE!$A$2="BLOCK",NA(),IF(OR(D1854="",E1854=""),"",E1854-D1854))</f>
        <v/>
      </c>
    </row>
    <row r="1855" spans="6:6" ht="16" x14ac:dyDescent="0.2">
      <c r="F1855" s="47" t="str">
        <f ca="1">IF(_SF_CORE!$A$2="BLOCK",NA(),IF(OR(D1855="",E1855=""),"",E1855-D1855))</f>
        <v/>
      </c>
    </row>
    <row r="1856" spans="6:6" ht="16" x14ac:dyDescent="0.2">
      <c r="F1856" s="47" t="str">
        <f ca="1">IF(_SF_CORE!$A$2="BLOCK",NA(),IF(OR(D1856="",E1856=""),"",E1856-D1856))</f>
        <v/>
      </c>
    </row>
    <row r="1857" spans="6:6" ht="16" x14ac:dyDescent="0.2">
      <c r="F1857" s="47" t="str">
        <f ca="1">IF(_SF_CORE!$A$2="BLOCK",NA(),IF(OR(D1857="",E1857=""),"",E1857-D1857))</f>
        <v/>
      </c>
    </row>
    <row r="1858" spans="6:6" ht="16" x14ac:dyDescent="0.2">
      <c r="F1858" s="47" t="str">
        <f ca="1">IF(_SF_CORE!$A$2="BLOCK",NA(),IF(OR(D1858="",E1858=""),"",E1858-D1858))</f>
        <v/>
      </c>
    </row>
    <row r="1859" spans="6:6" ht="16" x14ac:dyDescent="0.2">
      <c r="F1859" s="47" t="str">
        <f ca="1">IF(_SF_CORE!$A$2="BLOCK",NA(),IF(OR(D1859="",E1859=""),"",E1859-D1859))</f>
        <v/>
      </c>
    </row>
    <row r="1860" spans="6:6" ht="16" x14ac:dyDescent="0.2">
      <c r="F1860" s="47" t="str">
        <f ca="1">IF(_SF_CORE!$A$2="BLOCK",NA(),IF(OR(D1860="",E1860=""),"",E1860-D1860))</f>
        <v/>
      </c>
    </row>
    <row r="1861" spans="6:6" ht="16" x14ac:dyDescent="0.2">
      <c r="F1861" s="47" t="str">
        <f ca="1">IF(_SF_CORE!$A$2="BLOCK",NA(),IF(OR(D1861="",E1861=""),"",E1861-D1861))</f>
        <v/>
      </c>
    </row>
    <row r="1862" spans="6:6" ht="16" x14ac:dyDescent="0.2">
      <c r="F1862" s="47" t="str">
        <f ca="1">IF(_SF_CORE!$A$2="BLOCK",NA(),IF(OR(D1862="",E1862=""),"",E1862-D1862))</f>
        <v/>
      </c>
    </row>
    <row r="1863" spans="6:6" ht="16" x14ac:dyDescent="0.2">
      <c r="F1863" s="47" t="str">
        <f ca="1">IF(_SF_CORE!$A$2="BLOCK",NA(),IF(OR(D1863="",E1863=""),"",E1863-D1863))</f>
        <v/>
      </c>
    </row>
    <row r="1864" spans="6:6" ht="16" x14ac:dyDescent="0.2">
      <c r="F1864" s="47" t="str">
        <f ca="1">IF(_SF_CORE!$A$2="BLOCK",NA(),IF(OR(D1864="",E1864=""),"",E1864-D1864))</f>
        <v/>
      </c>
    </row>
    <row r="1865" spans="6:6" ht="16" x14ac:dyDescent="0.2">
      <c r="F1865" s="47" t="str">
        <f ca="1">IF(_SF_CORE!$A$2="BLOCK",NA(),IF(OR(D1865="",E1865=""),"",E1865-D1865))</f>
        <v/>
      </c>
    </row>
    <row r="1866" spans="6:6" ht="16" x14ac:dyDescent="0.2">
      <c r="F1866" s="47" t="str">
        <f ca="1">IF(_SF_CORE!$A$2="BLOCK",NA(),IF(OR(D1866="",E1866=""),"",E1866-D1866))</f>
        <v/>
      </c>
    </row>
    <row r="1867" spans="6:6" ht="16" x14ac:dyDescent="0.2">
      <c r="F1867" s="47" t="str">
        <f ca="1">IF(_SF_CORE!$A$2="BLOCK",NA(),IF(OR(D1867="",E1867=""),"",E1867-D1867))</f>
        <v/>
      </c>
    </row>
    <row r="1868" spans="6:6" ht="16" x14ac:dyDescent="0.2">
      <c r="F1868" s="47" t="str">
        <f ca="1">IF(_SF_CORE!$A$2="BLOCK",NA(),IF(OR(D1868="",E1868=""),"",E1868-D1868))</f>
        <v/>
      </c>
    </row>
    <row r="1869" spans="6:6" ht="16" x14ac:dyDescent="0.2">
      <c r="F1869" s="47" t="str">
        <f ca="1">IF(_SF_CORE!$A$2="BLOCK",NA(),IF(OR(D1869="",E1869=""),"",E1869-D1869))</f>
        <v/>
      </c>
    </row>
    <row r="1870" spans="6:6" ht="16" x14ac:dyDescent="0.2">
      <c r="F1870" s="47" t="str">
        <f ca="1">IF(_SF_CORE!$A$2="BLOCK",NA(),IF(OR(D1870="",E1870=""),"",E1870-D1870))</f>
        <v/>
      </c>
    </row>
    <row r="1871" spans="6:6" ht="16" x14ac:dyDescent="0.2">
      <c r="F1871" s="47" t="str">
        <f ca="1">IF(_SF_CORE!$A$2="BLOCK",NA(),IF(OR(D1871="",E1871=""),"",E1871-D1871))</f>
        <v/>
      </c>
    </row>
    <row r="1872" spans="6:6" ht="16" x14ac:dyDescent="0.2">
      <c r="F1872" s="47" t="str">
        <f ca="1">IF(_SF_CORE!$A$2="BLOCK",NA(),IF(OR(D1872="",E1872=""),"",E1872-D1872))</f>
        <v/>
      </c>
    </row>
    <row r="1873" spans="6:6" ht="16" x14ac:dyDescent="0.2">
      <c r="F1873" s="47" t="str">
        <f ca="1">IF(_SF_CORE!$A$2="BLOCK",NA(),IF(OR(D1873="",E1873=""),"",E1873-D1873))</f>
        <v/>
      </c>
    </row>
    <row r="1874" spans="6:6" ht="16" x14ac:dyDescent="0.2">
      <c r="F1874" s="47" t="str">
        <f ca="1">IF(_SF_CORE!$A$2="BLOCK",NA(),IF(OR(D1874="",E1874=""),"",E1874-D1874))</f>
        <v/>
      </c>
    </row>
    <row r="1875" spans="6:6" ht="16" x14ac:dyDescent="0.2">
      <c r="F1875" s="47" t="str">
        <f ca="1">IF(_SF_CORE!$A$2="BLOCK",NA(),IF(OR(D1875="",E1875=""),"",E1875-D1875))</f>
        <v/>
      </c>
    </row>
    <row r="1876" spans="6:6" ht="16" x14ac:dyDescent="0.2">
      <c r="F1876" s="47" t="str">
        <f ca="1">IF(_SF_CORE!$A$2="BLOCK",NA(),IF(OR(D1876="",E1876=""),"",E1876-D1876))</f>
        <v/>
      </c>
    </row>
    <row r="1877" spans="6:6" ht="16" x14ac:dyDescent="0.2">
      <c r="F1877" s="47" t="str">
        <f ca="1">IF(_SF_CORE!$A$2="BLOCK",NA(),IF(OR(D1877="",E1877=""),"",E1877-D1877))</f>
        <v/>
      </c>
    </row>
    <row r="1878" spans="6:6" ht="16" x14ac:dyDescent="0.2">
      <c r="F1878" s="47" t="str">
        <f ca="1">IF(_SF_CORE!$A$2="BLOCK",NA(),IF(OR(D1878="",E1878=""),"",E1878-D1878))</f>
        <v/>
      </c>
    </row>
    <row r="1879" spans="6:6" ht="16" x14ac:dyDescent="0.2">
      <c r="F1879" s="47" t="str">
        <f ca="1">IF(_SF_CORE!$A$2="BLOCK",NA(),IF(OR(D1879="",E1879=""),"",E1879-D1879))</f>
        <v/>
      </c>
    </row>
    <row r="1880" spans="6:6" ht="16" x14ac:dyDescent="0.2">
      <c r="F1880" s="47" t="str">
        <f ca="1">IF(_SF_CORE!$A$2="BLOCK",NA(),IF(OR(D1880="",E1880=""),"",E1880-D1880))</f>
        <v/>
      </c>
    </row>
    <row r="1881" spans="6:6" ht="16" x14ac:dyDescent="0.2">
      <c r="F1881" s="47" t="str">
        <f ca="1">IF(_SF_CORE!$A$2="BLOCK",NA(),IF(OR(D1881="",E1881=""),"",E1881-D1881))</f>
        <v/>
      </c>
    </row>
    <row r="1882" spans="6:6" ht="16" x14ac:dyDescent="0.2">
      <c r="F1882" s="47" t="str">
        <f ca="1">IF(_SF_CORE!$A$2="BLOCK",NA(),IF(OR(D1882="",E1882=""),"",E1882-D1882))</f>
        <v/>
      </c>
    </row>
    <row r="1883" spans="6:6" ht="16" x14ac:dyDescent="0.2">
      <c r="F1883" s="47" t="str">
        <f ca="1">IF(_SF_CORE!$A$2="BLOCK",NA(),IF(OR(D1883="",E1883=""),"",E1883-D1883))</f>
        <v/>
      </c>
    </row>
    <row r="1884" spans="6:6" ht="16" x14ac:dyDescent="0.2">
      <c r="F1884" s="47" t="str">
        <f ca="1">IF(_SF_CORE!$A$2="BLOCK",NA(),IF(OR(D1884="",E1884=""),"",E1884-D1884))</f>
        <v/>
      </c>
    </row>
    <row r="1885" spans="6:6" ht="16" x14ac:dyDescent="0.2">
      <c r="F1885" s="47" t="str">
        <f ca="1">IF(_SF_CORE!$A$2="BLOCK",NA(),IF(OR(D1885="",E1885=""),"",E1885-D1885))</f>
        <v/>
      </c>
    </row>
    <row r="1886" spans="6:6" ht="16" x14ac:dyDescent="0.2">
      <c r="F1886" s="47" t="str">
        <f ca="1">IF(_SF_CORE!$A$2="BLOCK",NA(),IF(OR(D1886="",E1886=""),"",E1886-D1886))</f>
        <v/>
      </c>
    </row>
    <row r="1887" spans="6:6" ht="16" x14ac:dyDescent="0.2">
      <c r="F1887" s="47" t="str">
        <f ca="1">IF(_SF_CORE!$A$2="BLOCK",NA(),IF(OR(D1887="",E1887=""),"",E1887-D1887))</f>
        <v/>
      </c>
    </row>
    <row r="1888" spans="6:6" ht="16" x14ac:dyDescent="0.2">
      <c r="F1888" s="47" t="str">
        <f ca="1">IF(_SF_CORE!$A$2="BLOCK",NA(),IF(OR(D1888="",E1888=""),"",E1888-D1888))</f>
        <v/>
      </c>
    </row>
    <row r="1889" spans="6:6" ht="16" x14ac:dyDescent="0.2">
      <c r="F1889" s="47" t="str">
        <f ca="1">IF(_SF_CORE!$A$2="BLOCK",NA(),IF(OR(D1889="",E1889=""),"",E1889-D1889))</f>
        <v/>
      </c>
    </row>
    <row r="1890" spans="6:6" ht="16" x14ac:dyDescent="0.2">
      <c r="F1890" s="47" t="str">
        <f ca="1">IF(_SF_CORE!$A$2="BLOCK",NA(),IF(OR(D1890="",E1890=""),"",E1890-D1890))</f>
        <v/>
      </c>
    </row>
    <row r="1891" spans="6:6" ht="16" x14ac:dyDescent="0.2">
      <c r="F1891" s="47" t="str">
        <f ca="1">IF(_SF_CORE!$A$2="BLOCK",NA(),IF(OR(D1891="",E1891=""),"",E1891-D1891))</f>
        <v/>
      </c>
    </row>
    <row r="1892" spans="6:6" ht="16" x14ac:dyDescent="0.2">
      <c r="F1892" s="47" t="str">
        <f ca="1">IF(_SF_CORE!$A$2="BLOCK",NA(),IF(OR(D1892="",E1892=""),"",E1892-D1892))</f>
        <v/>
      </c>
    </row>
    <row r="1893" spans="6:6" ht="16" x14ac:dyDescent="0.2">
      <c r="F1893" s="47" t="str">
        <f ca="1">IF(_SF_CORE!$A$2="BLOCK",NA(),IF(OR(D1893="",E1893=""),"",E1893-D1893))</f>
        <v/>
      </c>
    </row>
    <row r="1894" spans="6:6" ht="16" x14ac:dyDescent="0.2">
      <c r="F1894" s="47" t="str">
        <f ca="1">IF(_SF_CORE!$A$2="BLOCK",NA(),IF(OR(D1894="",E1894=""),"",E1894-D1894))</f>
        <v/>
      </c>
    </row>
    <row r="1895" spans="6:6" ht="16" x14ac:dyDescent="0.2">
      <c r="F1895" s="47" t="str">
        <f ca="1">IF(_SF_CORE!$A$2="BLOCK",NA(),IF(OR(D1895="",E1895=""),"",E1895-D1895))</f>
        <v/>
      </c>
    </row>
    <row r="1896" spans="6:6" ht="16" x14ac:dyDescent="0.2">
      <c r="F1896" s="47" t="str">
        <f ca="1">IF(_SF_CORE!$A$2="BLOCK",NA(),IF(OR(D1896="",E1896=""),"",E1896-D1896))</f>
        <v/>
      </c>
    </row>
    <row r="1897" spans="6:6" ht="16" x14ac:dyDescent="0.2">
      <c r="F1897" s="47" t="str">
        <f ca="1">IF(_SF_CORE!$A$2="BLOCK",NA(),IF(OR(D1897="",E1897=""),"",E1897-D1897))</f>
        <v/>
      </c>
    </row>
    <row r="1898" spans="6:6" ht="16" x14ac:dyDescent="0.2">
      <c r="F1898" s="47" t="str">
        <f ca="1">IF(_SF_CORE!$A$2="BLOCK",NA(),IF(OR(D1898="",E1898=""),"",E1898-D1898))</f>
        <v/>
      </c>
    </row>
    <row r="1899" spans="6:6" ht="16" x14ac:dyDescent="0.2">
      <c r="F1899" s="47" t="str">
        <f ca="1">IF(_SF_CORE!$A$2="BLOCK",NA(),IF(OR(D1899="",E1899=""),"",E1899-D1899))</f>
        <v/>
      </c>
    </row>
    <row r="1900" spans="6:6" ht="16" x14ac:dyDescent="0.2">
      <c r="F1900" s="47" t="str">
        <f ca="1">IF(_SF_CORE!$A$2="BLOCK",NA(),IF(OR(D1900="",E1900=""),"",E1900-D1900))</f>
        <v/>
      </c>
    </row>
    <row r="1901" spans="6:6" ht="16" x14ac:dyDescent="0.2">
      <c r="F1901" s="47" t="str">
        <f ca="1">IF(_SF_CORE!$A$2="BLOCK",NA(),IF(OR(D1901="",E1901=""),"",E1901-D1901))</f>
        <v/>
      </c>
    </row>
    <row r="1902" spans="6:6" ht="16" x14ac:dyDescent="0.2">
      <c r="F1902" s="47" t="str">
        <f ca="1">IF(_SF_CORE!$A$2="BLOCK",NA(),IF(OR(D1902="",E1902=""),"",E1902-D1902))</f>
        <v/>
      </c>
    </row>
    <row r="1903" spans="6:6" ht="16" x14ac:dyDescent="0.2">
      <c r="F1903" s="47" t="str">
        <f ca="1">IF(_SF_CORE!$A$2="BLOCK",NA(),IF(OR(D1903="",E1903=""),"",E1903-D1903))</f>
        <v/>
      </c>
    </row>
    <row r="1904" spans="6:6" ht="16" x14ac:dyDescent="0.2">
      <c r="F1904" s="47" t="str">
        <f ca="1">IF(_SF_CORE!$A$2="BLOCK",NA(),IF(OR(D1904="",E1904=""),"",E1904-D1904))</f>
        <v/>
      </c>
    </row>
    <row r="1905" spans="6:6" ht="16" x14ac:dyDescent="0.2">
      <c r="F1905" s="47" t="str">
        <f ca="1">IF(_SF_CORE!$A$2="BLOCK",NA(),IF(OR(D1905="",E1905=""),"",E1905-D1905))</f>
        <v/>
      </c>
    </row>
    <row r="1906" spans="6:6" ht="16" x14ac:dyDescent="0.2">
      <c r="F1906" s="47" t="str">
        <f ca="1">IF(_SF_CORE!$A$2="BLOCK",NA(),IF(OR(D1906="",E1906=""),"",E1906-D1906))</f>
        <v/>
      </c>
    </row>
    <row r="1907" spans="6:6" ht="16" x14ac:dyDescent="0.2">
      <c r="F1907" s="47" t="str">
        <f ca="1">IF(_SF_CORE!$A$2="BLOCK",NA(),IF(OR(D1907="",E1907=""),"",E1907-D1907))</f>
        <v/>
      </c>
    </row>
    <row r="1908" spans="6:6" ht="16" x14ac:dyDescent="0.2">
      <c r="F1908" s="47" t="str">
        <f ca="1">IF(_SF_CORE!$A$2="BLOCK",NA(),IF(OR(D1908="",E1908=""),"",E1908-D1908))</f>
        <v/>
      </c>
    </row>
    <row r="1909" spans="6:6" ht="16" x14ac:dyDescent="0.2">
      <c r="F1909" s="47" t="str">
        <f ca="1">IF(_SF_CORE!$A$2="BLOCK",NA(),IF(OR(D1909="",E1909=""),"",E1909-D1909))</f>
        <v/>
      </c>
    </row>
    <row r="1910" spans="6:6" ht="16" x14ac:dyDescent="0.2">
      <c r="F1910" s="47" t="str">
        <f ca="1">IF(_SF_CORE!$A$2="BLOCK",NA(),IF(OR(D1910="",E1910=""),"",E1910-D1910))</f>
        <v/>
      </c>
    </row>
    <row r="1911" spans="6:6" ht="16" x14ac:dyDescent="0.2">
      <c r="F1911" s="47" t="str">
        <f ca="1">IF(_SF_CORE!$A$2="BLOCK",NA(),IF(OR(D1911="",E1911=""),"",E1911-D1911))</f>
        <v/>
      </c>
    </row>
    <row r="1912" spans="6:6" ht="16" x14ac:dyDescent="0.2">
      <c r="F1912" s="47" t="str">
        <f ca="1">IF(_SF_CORE!$A$2="BLOCK",NA(),IF(OR(D1912="",E1912=""),"",E1912-D1912))</f>
        <v/>
      </c>
    </row>
    <row r="1913" spans="6:6" ht="16" x14ac:dyDescent="0.2">
      <c r="F1913" s="47" t="str">
        <f ca="1">IF(_SF_CORE!$A$2="BLOCK",NA(),IF(OR(D1913="",E1913=""),"",E1913-D1913))</f>
        <v/>
      </c>
    </row>
    <row r="1914" spans="6:6" ht="16" x14ac:dyDescent="0.2">
      <c r="F1914" s="47" t="str">
        <f ca="1">IF(_SF_CORE!$A$2="BLOCK",NA(),IF(OR(D1914="",E1914=""),"",E1914-D1914))</f>
        <v/>
      </c>
    </row>
    <row r="1915" spans="6:6" ht="16" x14ac:dyDescent="0.2">
      <c r="F1915" s="47" t="str">
        <f ca="1">IF(_SF_CORE!$A$2="BLOCK",NA(),IF(OR(D1915="",E1915=""),"",E1915-D1915))</f>
        <v/>
      </c>
    </row>
    <row r="1916" spans="6:6" ht="16" x14ac:dyDescent="0.2">
      <c r="F1916" s="47" t="str">
        <f ca="1">IF(_SF_CORE!$A$2="BLOCK",NA(),IF(OR(D1916="",E1916=""),"",E1916-D1916))</f>
        <v/>
      </c>
    </row>
    <row r="1917" spans="6:6" ht="16" x14ac:dyDescent="0.2">
      <c r="F1917" s="47" t="str">
        <f ca="1">IF(_SF_CORE!$A$2="BLOCK",NA(),IF(OR(D1917="",E1917=""),"",E1917-D1917))</f>
        <v/>
      </c>
    </row>
    <row r="1918" spans="6:6" ht="16" x14ac:dyDescent="0.2">
      <c r="F1918" s="47" t="str">
        <f ca="1">IF(_SF_CORE!$A$2="BLOCK",NA(),IF(OR(D1918="",E1918=""),"",E1918-D1918))</f>
        <v/>
      </c>
    </row>
    <row r="1919" spans="6:6" ht="16" x14ac:dyDescent="0.2">
      <c r="F1919" s="47" t="str">
        <f ca="1">IF(_SF_CORE!$A$2="BLOCK",NA(),IF(OR(D1919="",E1919=""),"",E1919-D1919))</f>
        <v/>
      </c>
    </row>
    <row r="1920" spans="6:6" ht="16" x14ac:dyDescent="0.2">
      <c r="F1920" s="47" t="str">
        <f ca="1">IF(_SF_CORE!$A$2="BLOCK",NA(),IF(OR(D1920="",E1920=""),"",E1920-D1920))</f>
        <v/>
      </c>
    </row>
    <row r="1921" spans="6:6" ht="16" x14ac:dyDescent="0.2">
      <c r="F1921" s="47" t="str">
        <f ca="1">IF(_SF_CORE!$A$2="BLOCK",NA(),IF(OR(D1921="",E1921=""),"",E1921-D1921))</f>
        <v/>
      </c>
    </row>
    <row r="1922" spans="6:6" ht="16" x14ac:dyDescent="0.2">
      <c r="F1922" s="47" t="str">
        <f ca="1">IF(_SF_CORE!$A$2="BLOCK",NA(),IF(OR(D1922="",E1922=""),"",E1922-D1922))</f>
        <v/>
      </c>
    </row>
    <row r="1923" spans="6:6" ht="16" x14ac:dyDescent="0.2">
      <c r="F1923" s="47" t="str">
        <f ca="1">IF(_SF_CORE!$A$2="BLOCK",NA(),IF(OR(D1923="",E1923=""),"",E1923-D1923))</f>
        <v/>
      </c>
    </row>
    <row r="1924" spans="6:6" ht="16" x14ac:dyDescent="0.2">
      <c r="F1924" s="47" t="str">
        <f ca="1">IF(_SF_CORE!$A$2="BLOCK",NA(),IF(OR(D1924="",E1924=""),"",E1924-D1924))</f>
        <v/>
      </c>
    </row>
    <row r="1925" spans="6:6" ht="16" x14ac:dyDescent="0.2">
      <c r="F1925" s="47" t="str">
        <f ca="1">IF(_SF_CORE!$A$2="BLOCK",NA(),IF(OR(D1925="",E1925=""),"",E1925-D1925))</f>
        <v/>
      </c>
    </row>
    <row r="1926" spans="6:6" ht="16" x14ac:dyDescent="0.2">
      <c r="F1926" s="47" t="str">
        <f ca="1">IF(_SF_CORE!$A$2="BLOCK",NA(),IF(OR(D1926="",E1926=""),"",E1926-D1926))</f>
        <v/>
      </c>
    </row>
    <row r="1927" spans="6:6" ht="16" x14ac:dyDescent="0.2">
      <c r="F1927" s="47" t="str">
        <f ca="1">IF(_SF_CORE!$A$2="BLOCK",NA(),IF(OR(D1927="",E1927=""),"",E1927-D1927))</f>
        <v/>
      </c>
    </row>
    <row r="1928" spans="6:6" ht="16" x14ac:dyDescent="0.2">
      <c r="F1928" s="47" t="str">
        <f ca="1">IF(_SF_CORE!$A$2="BLOCK",NA(),IF(OR(D1928="",E1928=""),"",E1928-D1928))</f>
        <v/>
      </c>
    </row>
    <row r="1929" spans="6:6" ht="16" x14ac:dyDescent="0.2">
      <c r="F1929" s="47" t="str">
        <f ca="1">IF(_SF_CORE!$A$2="BLOCK",NA(),IF(OR(D1929="",E1929=""),"",E1929-D1929))</f>
        <v/>
      </c>
    </row>
    <row r="1930" spans="6:6" ht="16" x14ac:dyDescent="0.2">
      <c r="F1930" s="47" t="str">
        <f ca="1">IF(_SF_CORE!$A$2="BLOCK",NA(),IF(OR(D1930="",E1930=""),"",E1930-D1930))</f>
        <v/>
      </c>
    </row>
    <row r="1931" spans="6:6" ht="16" x14ac:dyDescent="0.2">
      <c r="F1931" s="47" t="str">
        <f ca="1">IF(_SF_CORE!$A$2="BLOCK",NA(),IF(OR(D1931="",E1931=""),"",E1931-D1931))</f>
        <v/>
      </c>
    </row>
    <row r="1932" spans="6:6" ht="16" x14ac:dyDescent="0.2">
      <c r="F1932" s="47" t="str">
        <f ca="1">IF(_SF_CORE!$A$2="BLOCK",NA(),IF(OR(D1932="",E1932=""),"",E1932-D1932))</f>
        <v/>
      </c>
    </row>
    <row r="1933" spans="6:6" ht="16" x14ac:dyDescent="0.2">
      <c r="F1933" s="47" t="str">
        <f ca="1">IF(_SF_CORE!$A$2="BLOCK",NA(),IF(OR(D1933="",E1933=""),"",E1933-D1933))</f>
        <v/>
      </c>
    </row>
    <row r="1934" spans="6:6" ht="16" x14ac:dyDescent="0.2">
      <c r="F1934" s="47" t="str">
        <f ca="1">IF(_SF_CORE!$A$2="BLOCK",NA(),IF(OR(D1934="",E1934=""),"",E1934-D1934))</f>
        <v/>
      </c>
    </row>
    <row r="1935" spans="6:6" ht="16" x14ac:dyDescent="0.2">
      <c r="F1935" s="47" t="str">
        <f ca="1">IF(_SF_CORE!$A$2="BLOCK",NA(),IF(OR(D1935="",E1935=""),"",E1935-D1935))</f>
        <v/>
      </c>
    </row>
    <row r="1936" spans="6:6" ht="16" x14ac:dyDescent="0.2">
      <c r="F1936" s="47" t="str">
        <f ca="1">IF(_SF_CORE!$A$2="BLOCK",NA(),IF(OR(D1936="",E1936=""),"",E1936-D1936))</f>
        <v/>
      </c>
    </row>
    <row r="1937" spans="6:6" ht="16" x14ac:dyDescent="0.2">
      <c r="F1937" s="47" t="str">
        <f ca="1">IF(_SF_CORE!$A$2="BLOCK",NA(),IF(OR(D1937="",E1937=""),"",E1937-D1937))</f>
        <v/>
      </c>
    </row>
    <row r="1938" spans="6:6" ht="16" x14ac:dyDescent="0.2">
      <c r="F1938" s="47" t="str">
        <f ca="1">IF(_SF_CORE!$A$2="BLOCK",NA(),IF(OR(D1938="",E1938=""),"",E1938-D1938))</f>
        <v/>
      </c>
    </row>
    <row r="1939" spans="6:6" ht="16" x14ac:dyDescent="0.2">
      <c r="F1939" s="47" t="str">
        <f ca="1">IF(_SF_CORE!$A$2="BLOCK",NA(),IF(OR(D1939="",E1939=""),"",E1939-D1939))</f>
        <v/>
      </c>
    </row>
    <row r="1940" spans="6:6" ht="16" x14ac:dyDescent="0.2">
      <c r="F1940" s="47" t="str">
        <f ca="1">IF(_SF_CORE!$A$2="BLOCK",NA(),IF(OR(D1940="",E1940=""),"",E1940-D1940))</f>
        <v/>
      </c>
    </row>
    <row r="1941" spans="6:6" ht="16" x14ac:dyDescent="0.2">
      <c r="F1941" s="47" t="str">
        <f ca="1">IF(_SF_CORE!$A$2="BLOCK",NA(),IF(OR(D1941="",E1941=""),"",E1941-D1941))</f>
        <v/>
      </c>
    </row>
    <row r="1942" spans="6:6" ht="16" x14ac:dyDescent="0.2">
      <c r="F1942" s="47" t="str">
        <f ca="1">IF(_SF_CORE!$A$2="BLOCK",NA(),IF(OR(D1942="",E1942=""),"",E1942-D1942))</f>
        <v/>
      </c>
    </row>
    <row r="1943" spans="6:6" ht="16" x14ac:dyDescent="0.2">
      <c r="F1943" s="47" t="str">
        <f ca="1">IF(_SF_CORE!$A$2="BLOCK",NA(),IF(OR(D1943="",E1943=""),"",E1943-D1943))</f>
        <v/>
      </c>
    </row>
    <row r="1944" spans="6:6" ht="16" x14ac:dyDescent="0.2">
      <c r="F1944" s="47" t="str">
        <f ca="1">IF(_SF_CORE!$A$2="BLOCK",NA(),IF(OR(D1944="",E1944=""),"",E1944-D1944))</f>
        <v/>
      </c>
    </row>
    <row r="1945" spans="6:6" ht="16" x14ac:dyDescent="0.2">
      <c r="F1945" s="47" t="str">
        <f ca="1">IF(_SF_CORE!$A$2="BLOCK",NA(),IF(OR(D1945="",E1945=""),"",E1945-D1945))</f>
        <v/>
      </c>
    </row>
    <row r="1946" spans="6:6" ht="16" x14ac:dyDescent="0.2">
      <c r="F1946" s="47" t="str">
        <f ca="1">IF(_SF_CORE!$A$2="BLOCK",NA(),IF(OR(D1946="",E1946=""),"",E1946-D1946))</f>
        <v/>
      </c>
    </row>
    <row r="1947" spans="6:6" ht="16" x14ac:dyDescent="0.2">
      <c r="F1947" s="47" t="str">
        <f ca="1">IF(_SF_CORE!$A$2="BLOCK",NA(),IF(OR(D1947="",E1947=""),"",E1947-D1947))</f>
        <v/>
      </c>
    </row>
    <row r="1948" spans="6:6" ht="16" x14ac:dyDescent="0.2">
      <c r="F1948" s="47" t="str">
        <f ca="1">IF(_SF_CORE!$A$2="BLOCK",NA(),IF(OR(D1948="",E1948=""),"",E1948-D1948))</f>
        <v/>
      </c>
    </row>
    <row r="1949" spans="6:6" ht="16" x14ac:dyDescent="0.2">
      <c r="F1949" s="47" t="str">
        <f ca="1">IF(_SF_CORE!$A$2="BLOCK",NA(),IF(OR(D1949="",E1949=""),"",E1949-D1949))</f>
        <v/>
      </c>
    </row>
    <row r="1950" spans="6:6" ht="16" x14ac:dyDescent="0.2">
      <c r="F1950" s="47" t="str">
        <f ca="1">IF(_SF_CORE!$A$2="BLOCK",NA(),IF(OR(D1950="",E1950=""),"",E1950-D1950))</f>
        <v/>
      </c>
    </row>
    <row r="1951" spans="6:6" ht="16" x14ac:dyDescent="0.2">
      <c r="F1951" s="47" t="str">
        <f ca="1">IF(_SF_CORE!$A$2="BLOCK",NA(),IF(OR(D1951="",E1951=""),"",E1951-D1951))</f>
        <v/>
      </c>
    </row>
    <row r="1952" spans="6:6" ht="16" x14ac:dyDescent="0.2">
      <c r="F1952" s="47" t="str">
        <f ca="1">IF(_SF_CORE!$A$2="BLOCK",NA(),IF(OR(D1952="",E1952=""),"",E1952-D1952))</f>
        <v/>
      </c>
    </row>
    <row r="1953" spans="6:6" ht="16" x14ac:dyDescent="0.2">
      <c r="F1953" s="47" t="str">
        <f ca="1">IF(_SF_CORE!$A$2="BLOCK",NA(),IF(OR(D1953="",E1953=""),"",E1953-D1953))</f>
        <v/>
      </c>
    </row>
    <row r="1954" spans="6:6" ht="16" x14ac:dyDescent="0.2">
      <c r="F1954" s="47" t="str">
        <f ca="1">IF(_SF_CORE!$A$2="BLOCK",NA(),IF(OR(D1954="",E1954=""),"",E1954-D1954))</f>
        <v/>
      </c>
    </row>
    <row r="1955" spans="6:6" ht="16" x14ac:dyDescent="0.2">
      <c r="F1955" s="47" t="str">
        <f ca="1">IF(_SF_CORE!$A$2="BLOCK",NA(),IF(OR(D1955="",E1955=""),"",E1955-D1955))</f>
        <v/>
      </c>
    </row>
    <row r="1956" spans="6:6" ht="16" x14ac:dyDescent="0.2">
      <c r="F1956" s="47" t="str">
        <f ca="1">IF(_SF_CORE!$A$2="BLOCK",NA(),IF(OR(D1956="",E1956=""),"",E1956-D1956))</f>
        <v/>
      </c>
    </row>
    <row r="1957" spans="6:6" ht="16" x14ac:dyDescent="0.2">
      <c r="F1957" s="47" t="str">
        <f ca="1">IF(_SF_CORE!$A$2="BLOCK",NA(),IF(OR(D1957="",E1957=""),"",E1957-D1957))</f>
        <v/>
      </c>
    </row>
    <row r="1958" spans="6:6" ht="16" x14ac:dyDescent="0.2">
      <c r="F1958" s="47" t="str">
        <f ca="1">IF(_SF_CORE!$A$2="BLOCK",NA(),IF(OR(D1958="",E1958=""),"",E1958-D1958))</f>
        <v/>
      </c>
    </row>
    <row r="1959" spans="6:6" ht="16" x14ac:dyDescent="0.2">
      <c r="F1959" s="47" t="str">
        <f ca="1">IF(_SF_CORE!$A$2="BLOCK",NA(),IF(OR(D1959="",E1959=""),"",E1959-D1959))</f>
        <v/>
      </c>
    </row>
    <row r="1960" spans="6:6" ht="16" x14ac:dyDescent="0.2">
      <c r="F1960" s="47" t="str">
        <f ca="1">IF(_SF_CORE!$A$2="BLOCK",NA(),IF(OR(D1960="",E1960=""),"",E1960-D1960))</f>
        <v/>
      </c>
    </row>
    <row r="1961" spans="6:6" ht="16" x14ac:dyDescent="0.2">
      <c r="F1961" s="47" t="str">
        <f ca="1">IF(_SF_CORE!$A$2="BLOCK",NA(),IF(OR(D1961="",E1961=""),"",E1961-D1961))</f>
        <v/>
      </c>
    </row>
    <row r="1962" spans="6:6" ht="16" x14ac:dyDescent="0.2">
      <c r="F1962" s="47" t="str">
        <f ca="1">IF(_SF_CORE!$A$2="BLOCK",NA(),IF(OR(D1962="",E1962=""),"",E1962-D1962))</f>
        <v/>
      </c>
    </row>
    <row r="1963" spans="6:6" ht="16" x14ac:dyDescent="0.2">
      <c r="F1963" s="47" t="str">
        <f ca="1">IF(_SF_CORE!$A$2="BLOCK",NA(),IF(OR(D1963="",E1963=""),"",E1963-D1963))</f>
        <v/>
      </c>
    </row>
    <row r="1964" spans="6:6" ht="16" x14ac:dyDescent="0.2">
      <c r="F1964" s="47" t="str">
        <f ca="1">IF(_SF_CORE!$A$2="BLOCK",NA(),IF(OR(D1964="",E1964=""),"",E1964-D1964))</f>
        <v/>
      </c>
    </row>
    <row r="1965" spans="6:6" ht="16" x14ac:dyDescent="0.2">
      <c r="F1965" s="47" t="str">
        <f ca="1">IF(_SF_CORE!$A$2="BLOCK",NA(),IF(OR(D1965="",E1965=""),"",E1965-D1965))</f>
        <v/>
      </c>
    </row>
    <row r="1966" spans="6:6" ht="16" x14ac:dyDescent="0.2">
      <c r="F1966" s="47" t="str">
        <f ca="1">IF(_SF_CORE!$A$2="BLOCK",NA(),IF(OR(D1966="",E1966=""),"",E1966-D1966))</f>
        <v/>
      </c>
    </row>
    <row r="1967" spans="6:6" ht="16" x14ac:dyDescent="0.2">
      <c r="F1967" s="47" t="str">
        <f ca="1">IF(_SF_CORE!$A$2="BLOCK",NA(),IF(OR(D1967="",E1967=""),"",E1967-D1967))</f>
        <v/>
      </c>
    </row>
    <row r="1968" spans="6:6" ht="16" x14ac:dyDescent="0.2">
      <c r="F1968" s="47" t="str">
        <f ca="1">IF(_SF_CORE!$A$2="BLOCK",NA(),IF(OR(D1968="",E1968=""),"",E1968-D1968))</f>
        <v/>
      </c>
    </row>
    <row r="1969" spans="6:6" ht="16" x14ac:dyDescent="0.2">
      <c r="F1969" s="47" t="str">
        <f ca="1">IF(_SF_CORE!$A$2="BLOCK",NA(),IF(OR(D1969="",E1969=""),"",E1969-D1969))</f>
        <v/>
      </c>
    </row>
    <row r="1970" spans="6:6" ht="16" x14ac:dyDescent="0.2">
      <c r="F1970" s="47" t="str">
        <f ca="1">IF(_SF_CORE!$A$2="BLOCK",NA(),IF(OR(D1970="",E1970=""),"",E1970-D1970))</f>
        <v/>
      </c>
    </row>
    <row r="1971" spans="6:6" ht="16" x14ac:dyDescent="0.2">
      <c r="F1971" s="47" t="str">
        <f ca="1">IF(_SF_CORE!$A$2="BLOCK",NA(),IF(OR(D1971="",E1971=""),"",E1971-D1971))</f>
        <v/>
      </c>
    </row>
    <row r="1972" spans="6:6" ht="16" x14ac:dyDescent="0.2">
      <c r="F1972" s="47" t="str">
        <f ca="1">IF(_SF_CORE!$A$2="BLOCK",NA(),IF(OR(D1972="",E1972=""),"",E1972-D1972))</f>
        <v/>
      </c>
    </row>
    <row r="1973" spans="6:6" ht="16" x14ac:dyDescent="0.2">
      <c r="F1973" s="47" t="str">
        <f ca="1">IF(_SF_CORE!$A$2="BLOCK",NA(),IF(OR(D1973="",E1973=""),"",E1973-D1973))</f>
        <v/>
      </c>
    </row>
    <row r="1974" spans="6:6" ht="16" x14ac:dyDescent="0.2">
      <c r="F1974" s="47" t="str">
        <f ca="1">IF(_SF_CORE!$A$2="BLOCK",NA(),IF(OR(D1974="",E1974=""),"",E1974-D1974))</f>
        <v/>
      </c>
    </row>
    <row r="1975" spans="6:6" ht="16" x14ac:dyDescent="0.2">
      <c r="F1975" s="47" t="str">
        <f ca="1">IF(_SF_CORE!$A$2="BLOCK",NA(),IF(OR(D1975="",E1975=""),"",E1975-D1975))</f>
        <v/>
      </c>
    </row>
    <row r="1976" spans="6:6" ht="16" x14ac:dyDescent="0.2">
      <c r="F1976" s="47" t="str">
        <f ca="1">IF(_SF_CORE!$A$2="BLOCK",NA(),IF(OR(D1976="",E1976=""),"",E1976-D1976))</f>
        <v/>
      </c>
    </row>
    <row r="1977" spans="6:6" ht="16" x14ac:dyDescent="0.2">
      <c r="F1977" s="47" t="str">
        <f ca="1">IF(_SF_CORE!$A$2="BLOCK",NA(),IF(OR(D1977="",E1977=""),"",E1977-D1977))</f>
        <v/>
      </c>
    </row>
    <row r="1978" spans="6:6" ht="16" x14ac:dyDescent="0.2">
      <c r="F1978" s="47" t="str">
        <f ca="1">IF(_SF_CORE!$A$2="BLOCK",NA(),IF(OR(D1978="",E1978=""),"",E1978-D1978))</f>
        <v/>
      </c>
    </row>
    <row r="1979" spans="6:6" ht="16" x14ac:dyDescent="0.2">
      <c r="F1979" s="47" t="str">
        <f ca="1">IF(_SF_CORE!$A$2="BLOCK",NA(),IF(OR(D1979="",E1979=""),"",E1979-D1979))</f>
        <v/>
      </c>
    </row>
    <row r="1980" spans="6:6" ht="16" x14ac:dyDescent="0.2">
      <c r="F1980" s="47" t="str">
        <f ca="1">IF(_SF_CORE!$A$2="BLOCK",NA(),IF(OR(D1980="",E1980=""),"",E1980-D1980))</f>
        <v/>
      </c>
    </row>
    <row r="1981" spans="6:6" ht="16" x14ac:dyDescent="0.2">
      <c r="F1981" s="47" t="str">
        <f ca="1">IF(_SF_CORE!$A$2="BLOCK",NA(),IF(OR(D1981="",E1981=""),"",E1981-D1981))</f>
        <v/>
      </c>
    </row>
    <row r="1982" spans="6:6" ht="16" x14ac:dyDescent="0.2">
      <c r="F1982" s="47" t="str">
        <f ca="1">IF(_SF_CORE!$A$2="BLOCK",NA(),IF(OR(D1982="",E1982=""),"",E1982-D1982))</f>
        <v/>
      </c>
    </row>
    <row r="1983" spans="6:6" ht="16" x14ac:dyDescent="0.2">
      <c r="F1983" s="47" t="str">
        <f ca="1">IF(_SF_CORE!$A$2="BLOCK",NA(),IF(OR(D1983="",E1983=""),"",E1983-D1983))</f>
        <v/>
      </c>
    </row>
    <row r="1984" spans="6:6" ht="16" x14ac:dyDescent="0.2">
      <c r="F1984" s="47" t="str">
        <f ca="1">IF(_SF_CORE!$A$2="BLOCK",NA(),IF(OR(D1984="",E1984=""),"",E1984-D1984))</f>
        <v/>
      </c>
    </row>
    <row r="1985" spans="6:6" ht="16" x14ac:dyDescent="0.2">
      <c r="F1985" s="47" t="str">
        <f ca="1">IF(_SF_CORE!$A$2="BLOCK",NA(),IF(OR(D1985="",E1985=""),"",E1985-D1985))</f>
        <v/>
      </c>
    </row>
    <row r="1986" spans="6:6" ht="16" x14ac:dyDescent="0.2">
      <c r="F1986" s="47" t="str">
        <f ca="1">IF(_SF_CORE!$A$2="BLOCK",NA(),IF(OR(D1986="",E1986=""),"",E1986-D1986))</f>
        <v/>
      </c>
    </row>
    <row r="1987" spans="6:6" ht="16" x14ac:dyDescent="0.2">
      <c r="F1987" s="47" t="str">
        <f ca="1">IF(_SF_CORE!$A$2="BLOCK",NA(),IF(OR(D1987="",E1987=""),"",E1987-D1987))</f>
        <v/>
      </c>
    </row>
    <row r="1988" spans="6:6" ht="16" x14ac:dyDescent="0.2">
      <c r="F1988" s="47" t="str">
        <f ca="1">IF(_SF_CORE!$A$2="BLOCK",NA(),IF(OR(D1988="",E1988=""),"",E1988-D1988))</f>
        <v/>
      </c>
    </row>
    <row r="1989" spans="6:6" ht="16" x14ac:dyDescent="0.2">
      <c r="F1989" s="47" t="str">
        <f ca="1">IF(_SF_CORE!$A$2="BLOCK",NA(),IF(OR(D1989="",E1989=""),"",E1989-D1989))</f>
        <v/>
      </c>
    </row>
    <row r="1990" spans="6:6" ht="16" x14ac:dyDescent="0.2">
      <c r="F1990" s="47" t="str">
        <f ca="1">IF(_SF_CORE!$A$2="BLOCK",NA(),IF(OR(D1990="",E1990=""),"",E1990-D1990))</f>
        <v/>
      </c>
    </row>
    <row r="1991" spans="6:6" ht="16" x14ac:dyDescent="0.2">
      <c r="F1991" s="47" t="str">
        <f ca="1">IF(_SF_CORE!$A$2="BLOCK",NA(),IF(OR(D1991="",E1991=""),"",E1991-D1991))</f>
        <v/>
      </c>
    </row>
    <row r="1992" spans="6:6" ht="16" x14ac:dyDescent="0.2">
      <c r="F1992" s="47" t="str">
        <f ca="1">IF(_SF_CORE!$A$2="BLOCK",NA(),IF(OR(D1992="",E1992=""),"",E1992-D1992))</f>
        <v/>
      </c>
    </row>
    <row r="1993" spans="6:6" ht="16" x14ac:dyDescent="0.2">
      <c r="F1993" s="47" t="str">
        <f ca="1">IF(_SF_CORE!$A$2="BLOCK",NA(),IF(OR(D1993="",E1993=""),"",E1993-D1993))</f>
        <v/>
      </c>
    </row>
    <row r="1994" spans="6:6" ht="16" x14ac:dyDescent="0.2">
      <c r="F1994" s="47" t="str">
        <f ca="1">IF(_SF_CORE!$A$2="BLOCK",NA(),IF(OR(D1994="",E1994=""),"",E1994-D1994))</f>
        <v/>
      </c>
    </row>
    <row r="1995" spans="6:6" ht="16" x14ac:dyDescent="0.2">
      <c r="F1995" s="47" t="str">
        <f ca="1">IF(_SF_CORE!$A$2="BLOCK",NA(),IF(OR(D1995="",E1995=""),"",E1995-D1995))</f>
        <v/>
      </c>
    </row>
    <row r="1996" spans="6:6" ht="16" x14ac:dyDescent="0.2">
      <c r="F1996" s="47" t="str">
        <f ca="1">IF(_SF_CORE!$A$2="BLOCK",NA(),IF(OR(D1996="",E1996=""),"",E1996-D1996))</f>
        <v/>
      </c>
    </row>
    <row r="1997" spans="6:6" ht="16" x14ac:dyDescent="0.2">
      <c r="F1997" s="47" t="str">
        <f ca="1">IF(_SF_CORE!$A$2="BLOCK",NA(),IF(OR(D1997="",E1997=""),"",E1997-D1997))</f>
        <v/>
      </c>
    </row>
    <row r="1998" spans="6:6" ht="16" x14ac:dyDescent="0.2">
      <c r="F1998" s="47" t="str">
        <f ca="1">IF(_SF_CORE!$A$2="BLOCK",NA(),IF(OR(D1998="",E1998=""),"",E1998-D1998))</f>
        <v/>
      </c>
    </row>
    <row r="1999" spans="6:6" ht="16" x14ac:dyDescent="0.2">
      <c r="F1999" s="47" t="str">
        <f ca="1">IF(_SF_CORE!$A$2="BLOCK",NA(),IF(OR(D1999="",E1999=""),"",E1999-D1999))</f>
        <v/>
      </c>
    </row>
    <row r="2000" spans="6:6" ht="16" x14ac:dyDescent="0.2">
      <c r="F2000" s="47" t="str">
        <f ca="1">IF(_SF_CORE!$A$2="BLOCK",NA(),IF(OR(D2000="",E2000=""),"",E2000-D2000))</f>
        <v/>
      </c>
    </row>
    <row r="2001" spans="6:6" ht="16" x14ac:dyDescent="0.2">
      <c r="F2001" s="47" t="str">
        <f ca="1">IF(_SF_CORE!$A$2="BLOCK",NA(),IF(OR(D2001="",E2001=""),"",E2001-D2001))</f>
        <v/>
      </c>
    </row>
    <row r="2002" spans="6:6" ht="16" x14ac:dyDescent="0.2">
      <c r="F2002" s="47" t="str">
        <f ca="1">IF(_SF_CORE!$A$2="BLOCK",NA(),IF(OR(D2002="",E2002=""),"",E2002-D2002))</f>
        <v/>
      </c>
    </row>
    <row r="2003" spans="6:6" ht="16" x14ac:dyDescent="0.2">
      <c r="F2003" s="47" t="str">
        <f ca="1">IF(_SF_CORE!$A$2="BLOCK",NA(),IF(OR(D2003="",E2003=""),"",E2003-D2003))</f>
        <v/>
      </c>
    </row>
    <row r="2004" spans="6:6" ht="16" x14ac:dyDescent="0.2">
      <c r="F2004" s="47" t="str">
        <f ca="1">IF(_SF_CORE!$A$2="BLOCK",NA(),IF(OR(D2004="",E2004=""),"",E2004-D2004))</f>
        <v/>
      </c>
    </row>
    <row r="2005" spans="6:6" ht="16" x14ac:dyDescent="0.2">
      <c r="F2005" s="47" t="str">
        <f ca="1">IF(_SF_CORE!$A$2="BLOCK",NA(),IF(OR(D2005="",E2005=""),"",E2005-D2005))</f>
        <v/>
      </c>
    </row>
    <row r="2006" spans="6:6" ht="16" x14ac:dyDescent="0.2">
      <c r="F2006" s="47" t="str">
        <f ca="1">IF(_SF_CORE!$A$2="BLOCK",NA(),IF(OR(D2006="",E2006=""),"",E2006-D2006))</f>
        <v/>
      </c>
    </row>
    <row r="2007" spans="6:6" ht="16" x14ac:dyDescent="0.2">
      <c r="F2007" s="47" t="str">
        <f ca="1">IF(_SF_CORE!$A$2="BLOCK",NA(),IF(OR(D2007="",E2007=""),"",E2007-D2007))</f>
        <v/>
      </c>
    </row>
    <row r="2008" spans="6:6" ht="16" x14ac:dyDescent="0.2">
      <c r="F2008" s="47" t="str">
        <f ca="1">IF(_SF_CORE!$A$2="BLOCK",NA(),IF(OR(D2008="",E2008=""),"",E2008-D2008))</f>
        <v/>
      </c>
    </row>
    <row r="2009" spans="6:6" ht="16" x14ac:dyDescent="0.2">
      <c r="F2009" s="47" t="str">
        <f ca="1">IF(_SF_CORE!$A$2="BLOCK",NA(),IF(OR(D2009="",E2009=""),"",E2009-D2009))</f>
        <v/>
      </c>
    </row>
    <row r="2010" spans="6:6" ht="16" x14ac:dyDescent="0.2">
      <c r="F2010" s="47" t="str">
        <f ca="1">IF(_SF_CORE!$A$2="BLOCK",NA(),IF(OR(D2010="",E2010=""),"",E2010-D2010))</f>
        <v/>
      </c>
    </row>
    <row r="2011" spans="6:6" ht="16" x14ac:dyDescent="0.2">
      <c r="F2011" s="47" t="str">
        <f ca="1">IF(_SF_CORE!$A$2="BLOCK",NA(),IF(OR(D2011="",E2011=""),"",E2011-D2011))</f>
        <v/>
      </c>
    </row>
    <row r="2012" spans="6:6" ht="16" x14ac:dyDescent="0.2">
      <c r="F2012" s="47" t="str">
        <f ca="1">IF(_SF_CORE!$A$2="BLOCK",NA(),IF(OR(D2012="",E2012=""),"",E2012-D2012))</f>
        <v/>
      </c>
    </row>
    <row r="2013" spans="6:6" ht="16" x14ac:dyDescent="0.2">
      <c r="F2013" s="47" t="str">
        <f ca="1">IF(_SF_CORE!$A$2="BLOCK",NA(),IF(OR(D2013="",E2013=""),"",E2013-D2013))</f>
        <v/>
      </c>
    </row>
    <row r="2014" spans="6:6" ht="16" x14ac:dyDescent="0.2">
      <c r="F2014" s="47" t="str">
        <f ca="1">IF(_SF_CORE!$A$2="BLOCK",NA(),IF(OR(D2014="",E2014=""),"",E2014-D2014))</f>
        <v/>
      </c>
    </row>
    <row r="2015" spans="6:6" ht="16" x14ac:dyDescent="0.2">
      <c r="F2015" s="47" t="str">
        <f ca="1">IF(_SF_CORE!$A$2="BLOCK",NA(),IF(OR(D2015="",E2015=""),"",E2015-D2015))</f>
        <v/>
      </c>
    </row>
    <row r="2016" spans="6:6" ht="16" x14ac:dyDescent="0.2">
      <c r="F2016" s="47" t="str">
        <f ca="1">IF(_SF_CORE!$A$2="BLOCK",NA(),IF(OR(D2016="",E2016=""),"",E2016-D2016))</f>
        <v/>
      </c>
    </row>
    <row r="2017" spans="6:6" ht="16" x14ac:dyDescent="0.2">
      <c r="F2017" s="47" t="str">
        <f ca="1">IF(_SF_CORE!$A$2="BLOCK",NA(),IF(OR(D2017="",E2017=""),"",E2017-D2017))</f>
        <v/>
      </c>
    </row>
    <row r="2018" spans="6:6" ht="16" x14ac:dyDescent="0.2">
      <c r="F2018" s="47" t="str">
        <f ca="1">IF(_SF_CORE!$A$2="BLOCK",NA(),IF(OR(D2018="",E2018=""),"",E2018-D2018))</f>
        <v/>
      </c>
    </row>
    <row r="2019" spans="6:6" ht="16" x14ac:dyDescent="0.2">
      <c r="F2019" s="47" t="str">
        <f ca="1">IF(_SF_CORE!$A$2="BLOCK",NA(),IF(OR(D2019="",E2019=""),"",E2019-D2019))</f>
        <v/>
      </c>
    </row>
    <row r="2020" spans="6:6" ht="16" x14ac:dyDescent="0.2">
      <c r="F2020" s="47" t="str">
        <f ca="1">IF(_SF_CORE!$A$2="BLOCK",NA(),IF(OR(D2020="",E2020=""),"",E2020-D2020))</f>
        <v/>
      </c>
    </row>
    <row r="2021" spans="6:6" ht="16" x14ac:dyDescent="0.2">
      <c r="F2021" s="47" t="str">
        <f ca="1">IF(_SF_CORE!$A$2="BLOCK",NA(),IF(OR(D2021="",E2021=""),"",E2021-D2021))</f>
        <v/>
      </c>
    </row>
    <row r="2022" spans="6:6" ht="16" x14ac:dyDescent="0.2">
      <c r="F2022" s="47" t="str">
        <f ca="1">IF(_SF_CORE!$A$2="BLOCK",NA(),IF(OR(D2022="",E2022=""),"",E2022-D2022))</f>
        <v/>
      </c>
    </row>
    <row r="2023" spans="6:6" ht="16" x14ac:dyDescent="0.2">
      <c r="F2023" s="47" t="str">
        <f ca="1">IF(_SF_CORE!$A$2="BLOCK",NA(),IF(OR(D2023="",E2023=""),"",E2023-D2023))</f>
        <v/>
      </c>
    </row>
    <row r="2024" spans="6:6" ht="16" x14ac:dyDescent="0.2">
      <c r="F2024" s="47" t="str">
        <f ca="1">IF(_SF_CORE!$A$2="BLOCK",NA(),IF(OR(D2024="",E2024=""),"",E2024-D2024))</f>
        <v/>
      </c>
    </row>
    <row r="2025" spans="6:6" ht="16" x14ac:dyDescent="0.2">
      <c r="F2025" s="47" t="str">
        <f ca="1">IF(_SF_CORE!$A$2="BLOCK",NA(),IF(OR(D2025="",E2025=""),"",E2025-D2025))</f>
        <v/>
      </c>
    </row>
    <row r="2026" spans="6:6" ht="16" x14ac:dyDescent="0.2">
      <c r="F2026" s="47" t="str">
        <f ca="1">IF(_SF_CORE!$A$2="BLOCK",NA(),IF(OR(D2026="",E2026=""),"",E2026-D2026))</f>
        <v/>
      </c>
    </row>
    <row r="2027" spans="6:6" ht="16" x14ac:dyDescent="0.2">
      <c r="F2027" s="47" t="str">
        <f ca="1">IF(_SF_CORE!$A$2="BLOCK",NA(),IF(OR(D2027="",E2027=""),"",E2027-D2027))</f>
        <v/>
      </c>
    </row>
    <row r="2028" spans="6:6" ht="16" x14ac:dyDescent="0.2">
      <c r="F2028" s="47" t="str">
        <f ca="1">IF(_SF_CORE!$A$2="BLOCK",NA(),IF(OR(D2028="",E2028=""),"",E2028-D2028))</f>
        <v/>
      </c>
    </row>
    <row r="2029" spans="6:6" ht="16" x14ac:dyDescent="0.2">
      <c r="F2029" s="47" t="str">
        <f ca="1">IF(_SF_CORE!$A$2="BLOCK",NA(),IF(OR(D2029="",E2029=""),"",E2029-D2029))</f>
        <v/>
      </c>
    </row>
    <row r="2030" spans="6:6" ht="16" x14ac:dyDescent="0.2">
      <c r="F2030" s="47" t="str">
        <f ca="1">IF(_SF_CORE!$A$2="BLOCK",NA(),IF(OR(D2030="",E2030=""),"",E2030-D2030))</f>
        <v/>
      </c>
    </row>
    <row r="2031" spans="6:6" ht="16" x14ac:dyDescent="0.2">
      <c r="F2031" s="47" t="str">
        <f ca="1">IF(_SF_CORE!$A$2="BLOCK",NA(),IF(OR(D2031="",E2031=""),"",E2031-D2031))</f>
        <v/>
      </c>
    </row>
    <row r="2032" spans="6:6" ht="16" x14ac:dyDescent="0.2">
      <c r="F2032" s="47" t="str">
        <f ca="1">IF(_SF_CORE!$A$2="BLOCK",NA(),IF(OR(D2032="",E2032=""),"",E2032-D2032))</f>
        <v/>
      </c>
    </row>
    <row r="2033" spans="6:6" ht="16" x14ac:dyDescent="0.2">
      <c r="F2033" s="47" t="str">
        <f ca="1">IF(_SF_CORE!$A$2="BLOCK",NA(),IF(OR(D2033="",E2033=""),"",E2033-D2033))</f>
        <v/>
      </c>
    </row>
    <row r="2034" spans="6:6" ht="16" x14ac:dyDescent="0.2">
      <c r="F2034" s="47" t="str">
        <f ca="1">IF(_SF_CORE!$A$2="BLOCK",NA(),IF(OR(D2034="",E2034=""),"",E2034-D2034))</f>
        <v/>
      </c>
    </row>
    <row r="2035" spans="6:6" ht="16" x14ac:dyDescent="0.2">
      <c r="F2035" s="47" t="str">
        <f ca="1">IF(_SF_CORE!$A$2="BLOCK",NA(),IF(OR(D2035="",E2035=""),"",E2035-D2035))</f>
        <v/>
      </c>
    </row>
    <row r="2036" spans="6:6" ht="16" x14ac:dyDescent="0.2">
      <c r="F2036" s="47" t="str">
        <f ca="1">IF(_SF_CORE!$A$2="BLOCK",NA(),IF(OR(D2036="",E2036=""),"",E2036-D2036))</f>
        <v/>
      </c>
    </row>
    <row r="2037" spans="6:6" ht="16" x14ac:dyDescent="0.2">
      <c r="F2037" s="47" t="str">
        <f ca="1">IF(_SF_CORE!$A$2="BLOCK",NA(),IF(OR(D2037="",E2037=""),"",E2037-D2037))</f>
        <v/>
      </c>
    </row>
    <row r="2038" spans="6:6" ht="16" x14ac:dyDescent="0.2">
      <c r="F2038" s="47" t="str">
        <f ca="1">IF(_SF_CORE!$A$2="BLOCK",NA(),IF(OR(D2038="",E2038=""),"",E2038-D2038))</f>
        <v/>
      </c>
    </row>
    <row r="2039" spans="6:6" ht="16" x14ac:dyDescent="0.2">
      <c r="F2039" s="47" t="str">
        <f ca="1">IF(_SF_CORE!$A$2="BLOCK",NA(),IF(OR(D2039="",E2039=""),"",E2039-D2039))</f>
        <v/>
      </c>
    </row>
    <row r="2040" spans="6:6" ht="16" x14ac:dyDescent="0.2">
      <c r="F2040" s="47" t="str">
        <f ca="1">IF(_SF_CORE!$A$2="BLOCK",NA(),IF(OR(D2040="",E2040=""),"",E2040-D2040))</f>
        <v/>
      </c>
    </row>
    <row r="2041" spans="6:6" ht="16" x14ac:dyDescent="0.2">
      <c r="F2041" s="47" t="str">
        <f ca="1">IF(_SF_CORE!$A$2="BLOCK",NA(),IF(OR(D2041="",E2041=""),"",E2041-D2041))</f>
        <v/>
      </c>
    </row>
    <row r="2042" spans="6:6" ht="16" x14ac:dyDescent="0.2">
      <c r="F2042" s="47" t="str">
        <f ca="1">IF(_SF_CORE!$A$2="BLOCK",NA(),IF(OR(D2042="",E2042=""),"",E2042-D2042))</f>
        <v/>
      </c>
    </row>
    <row r="2043" spans="6:6" ht="16" x14ac:dyDescent="0.2">
      <c r="F2043" s="47" t="str">
        <f ca="1">IF(_SF_CORE!$A$2="BLOCK",NA(),IF(OR(D2043="",E2043=""),"",E2043-D2043))</f>
        <v/>
      </c>
    </row>
    <row r="2044" spans="6:6" ht="16" x14ac:dyDescent="0.2">
      <c r="F2044" s="47" t="str">
        <f ca="1">IF(_SF_CORE!$A$2="BLOCK",NA(),IF(OR(D2044="",E2044=""),"",E2044-D2044))</f>
        <v/>
      </c>
    </row>
    <row r="2045" spans="6:6" ht="16" x14ac:dyDescent="0.2">
      <c r="F2045" s="47" t="str">
        <f ca="1">IF(_SF_CORE!$A$2="BLOCK",NA(),IF(OR(D2045="",E2045=""),"",E2045-D2045))</f>
        <v/>
      </c>
    </row>
    <row r="2046" spans="6:6" ht="16" x14ac:dyDescent="0.2">
      <c r="F2046" s="47" t="str">
        <f ca="1">IF(_SF_CORE!$A$2="BLOCK",NA(),IF(OR(D2046="",E2046=""),"",E2046-D2046))</f>
        <v/>
      </c>
    </row>
    <row r="2047" spans="6:6" ht="16" x14ac:dyDescent="0.2">
      <c r="F2047" s="47" t="str">
        <f ca="1">IF(_SF_CORE!$A$2="BLOCK",NA(),IF(OR(D2047="",E2047=""),"",E2047-D2047))</f>
        <v/>
      </c>
    </row>
    <row r="2048" spans="6:6" ht="16" x14ac:dyDescent="0.2">
      <c r="F2048" s="47" t="str">
        <f ca="1">IF(_SF_CORE!$A$2="BLOCK",NA(),IF(OR(D2048="",E2048=""),"",E2048-D2048))</f>
        <v/>
      </c>
    </row>
    <row r="2049" spans="6:6" ht="16" x14ac:dyDescent="0.2">
      <c r="F2049" s="47" t="str">
        <f ca="1">IF(_SF_CORE!$A$2="BLOCK",NA(),IF(OR(D2049="",E2049=""),"",E2049-D2049))</f>
        <v/>
      </c>
    </row>
    <row r="2050" spans="6:6" ht="16" x14ac:dyDescent="0.2">
      <c r="F2050" s="47" t="str">
        <f ca="1">IF(_SF_CORE!$A$2="BLOCK",NA(),IF(OR(D2050="",E2050=""),"",E2050-D2050))</f>
        <v/>
      </c>
    </row>
    <row r="2051" spans="6:6" ht="16" x14ac:dyDescent="0.2">
      <c r="F2051" s="47" t="str">
        <f ca="1">IF(_SF_CORE!$A$2="BLOCK",NA(),IF(OR(D2051="",E2051=""),"",E2051-D2051))</f>
        <v/>
      </c>
    </row>
    <row r="2052" spans="6:6" ht="16" x14ac:dyDescent="0.2">
      <c r="F2052" s="47" t="str">
        <f ca="1">IF(_SF_CORE!$A$2="BLOCK",NA(),IF(OR(D2052="",E2052=""),"",E2052-D2052))</f>
        <v/>
      </c>
    </row>
    <row r="2053" spans="6:6" ht="16" x14ac:dyDescent="0.2">
      <c r="F2053" s="47" t="str">
        <f ca="1">IF(_SF_CORE!$A$2="BLOCK",NA(),IF(OR(D2053="",E2053=""),"",E2053-D2053))</f>
        <v/>
      </c>
    </row>
    <row r="2054" spans="6:6" ht="16" x14ac:dyDescent="0.2">
      <c r="F2054" s="47" t="str">
        <f ca="1">IF(_SF_CORE!$A$2="BLOCK",NA(),IF(OR(D2054="",E2054=""),"",E2054-D2054))</f>
        <v/>
      </c>
    </row>
    <row r="2055" spans="6:6" ht="16" x14ac:dyDescent="0.2">
      <c r="F2055" s="47" t="str">
        <f ca="1">IF(_SF_CORE!$A$2="BLOCK",NA(),IF(OR(D2055="",E2055=""),"",E2055-D2055))</f>
        <v/>
      </c>
    </row>
    <row r="2056" spans="6:6" ht="16" x14ac:dyDescent="0.2">
      <c r="F2056" s="47" t="str">
        <f ca="1">IF(_SF_CORE!$A$2="BLOCK",NA(),IF(OR(D2056="",E2056=""),"",E2056-D2056))</f>
        <v/>
      </c>
    </row>
    <row r="2057" spans="6:6" ht="16" x14ac:dyDescent="0.2">
      <c r="F2057" s="47" t="str">
        <f ca="1">IF(_SF_CORE!$A$2="BLOCK",NA(),IF(OR(D2057="",E2057=""),"",E2057-D2057))</f>
        <v/>
      </c>
    </row>
    <row r="2058" spans="6:6" ht="16" x14ac:dyDescent="0.2">
      <c r="F2058" s="47" t="str">
        <f ca="1">IF(_SF_CORE!$A$2="BLOCK",NA(),IF(OR(D2058="",E2058=""),"",E2058-D2058))</f>
        <v/>
      </c>
    </row>
    <row r="2059" spans="6:6" ht="16" x14ac:dyDescent="0.2">
      <c r="F2059" s="47" t="str">
        <f ca="1">IF(_SF_CORE!$A$2="BLOCK",NA(),IF(OR(D2059="",E2059=""),"",E2059-D2059))</f>
        <v/>
      </c>
    </row>
    <row r="2060" spans="6:6" ht="16" x14ac:dyDescent="0.2">
      <c r="F2060" s="47" t="str">
        <f ca="1">IF(_SF_CORE!$A$2="BLOCK",NA(),IF(OR(D2060="",E2060=""),"",E2060-D2060))</f>
        <v/>
      </c>
    </row>
    <row r="2061" spans="6:6" ht="16" x14ac:dyDescent="0.2">
      <c r="F2061" s="47" t="str">
        <f ca="1">IF(_SF_CORE!$A$2="BLOCK",NA(),IF(OR(D2061="",E2061=""),"",E2061-D2061))</f>
        <v/>
      </c>
    </row>
    <row r="2062" spans="6:6" ht="16" x14ac:dyDescent="0.2">
      <c r="F2062" s="47" t="str">
        <f ca="1">IF(_SF_CORE!$A$2="BLOCK",NA(),IF(OR(D2062="",E2062=""),"",E2062-D2062))</f>
        <v/>
      </c>
    </row>
    <row r="2063" spans="6:6" ht="16" x14ac:dyDescent="0.2">
      <c r="F2063" s="47" t="str">
        <f ca="1">IF(_SF_CORE!$A$2="BLOCK",NA(),IF(OR(D2063="",E2063=""),"",E2063-D2063))</f>
        <v/>
      </c>
    </row>
    <row r="2064" spans="6:6" ht="16" x14ac:dyDescent="0.2">
      <c r="F2064" s="47" t="str">
        <f ca="1">IF(_SF_CORE!$A$2="BLOCK",NA(),IF(OR(D2064="",E2064=""),"",E2064-D2064))</f>
        <v/>
      </c>
    </row>
    <row r="2065" spans="6:6" ht="16" x14ac:dyDescent="0.2">
      <c r="F2065" s="47" t="str">
        <f ca="1">IF(_SF_CORE!$A$2="BLOCK",NA(),IF(OR(D2065="",E2065=""),"",E2065-D2065))</f>
        <v/>
      </c>
    </row>
    <row r="2066" spans="6:6" ht="16" x14ac:dyDescent="0.2">
      <c r="F2066" s="47" t="str">
        <f ca="1">IF(_SF_CORE!$A$2="BLOCK",NA(),IF(OR(D2066="",E2066=""),"",E2066-D2066))</f>
        <v/>
      </c>
    </row>
    <row r="2067" spans="6:6" ht="16" x14ac:dyDescent="0.2">
      <c r="F2067" s="47" t="str">
        <f ca="1">IF(_SF_CORE!$A$2="BLOCK",NA(),IF(OR(D2067="",E2067=""),"",E2067-D2067))</f>
        <v/>
      </c>
    </row>
    <row r="2068" spans="6:6" ht="16" x14ac:dyDescent="0.2">
      <c r="F2068" s="47" t="str">
        <f ca="1">IF(_SF_CORE!$A$2="BLOCK",NA(),IF(OR(D2068="",E2068=""),"",E2068-D2068))</f>
        <v/>
      </c>
    </row>
    <row r="2069" spans="6:6" ht="16" x14ac:dyDescent="0.2">
      <c r="F2069" s="47" t="str">
        <f ca="1">IF(_SF_CORE!$A$2="BLOCK",NA(),IF(OR(D2069="",E2069=""),"",E2069-D2069))</f>
        <v/>
      </c>
    </row>
    <row r="2070" spans="6:6" ht="16" x14ac:dyDescent="0.2">
      <c r="F2070" s="47" t="str">
        <f ca="1">IF(_SF_CORE!$A$2="BLOCK",NA(),IF(OR(D2070="",E2070=""),"",E2070-D2070))</f>
        <v/>
      </c>
    </row>
    <row r="2071" spans="6:6" ht="16" x14ac:dyDescent="0.2">
      <c r="F2071" s="47" t="str">
        <f ca="1">IF(_SF_CORE!$A$2="BLOCK",NA(),IF(OR(D2071="",E2071=""),"",E2071-D2071))</f>
        <v/>
      </c>
    </row>
    <row r="2072" spans="6:6" ht="16" x14ac:dyDescent="0.2">
      <c r="F2072" s="47" t="str">
        <f ca="1">IF(_SF_CORE!$A$2="BLOCK",NA(),IF(OR(D2072="",E2072=""),"",E2072-D2072))</f>
        <v/>
      </c>
    </row>
    <row r="2073" spans="6:6" ht="16" x14ac:dyDescent="0.2">
      <c r="F2073" s="47" t="str">
        <f ca="1">IF(_SF_CORE!$A$2="BLOCK",NA(),IF(OR(D2073="",E2073=""),"",E2073-D2073))</f>
        <v/>
      </c>
    </row>
    <row r="2074" spans="6:6" ht="16" x14ac:dyDescent="0.2">
      <c r="F2074" s="47" t="str">
        <f ca="1">IF(_SF_CORE!$A$2="BLOCK",NA(),IF(OR(D2074="",E2074=""),"",E2074-D2074))</f>
        <v/>
      </c>
    </row>
    <row r="2075" spans="6:6" ht="16" x14ac:dyDescent="0.2">
      <c r="F2075" s="47" t="str">
        <f ca="1">IF(_SF_CORE!$A$2="BLOCK",NA(),IF(OR(D2075="",E2075=""),"",E2075-D2075))</f>
        <v/>
      </c>
    </row>
    <row r="2076" spans="6:6" ht="16" x14ac:dyDescent="0.2">
      <c r="F2076" s="47" t="str">
        <f ca="1">IF(_SF_CORE!$A$2="BLOCK",NA(),IF(OR(D2076="",E2076=""),"",E2076-D2076))</f>
        <v/>
      </c>
    </row>
    <row r="2077" spans="6:6" ht="16" x14ac:dyDescent="0.2">
      <c r="F2077" s="47" t="str">
        <f ca="1">IF(_SF_CORE!$A$2="BLOCK",NA(),IF(OR(D2077="",E2077=""),"",E2077-D2077))</f>
        <v/>
      </c>
    </row>
    <row r="2078" spans="6:6" ht="16" x14ac:dyDescent="0.2">
      <c r="F2078" s="47" t="str">
        <f ca="1">IF(_SF_CORE!$A$2="BLOCK",NA(),IF(OR(D2078="",E2078=""),"",E2078-D2078))</f>
        <v/>
      </c>
    </row>
    <row r="2079" spans="6:6" ht="16" x14ac:dyDescent="0.2">
      <c r="F2079" s="47" t="str">
        <f ca="1">IF(_SF_CORE!$A$2="BLOCK",NA(),IF(OR(D2079="",E2079=""),"",E2079-D2079))</f>
        <v/>
      </c>
    </row>
    <row r="2080" spans="6:6" ht="16" x14ac:dyDescent="0.2">
      <c r="F2080" s="47" t="str">
        <f ca="1">IF(_SF_CORE!$A$2="BLOCK",NA(),IF(OR(D2080="",E2080=""),"",E2080-D2080))</f>
        <v/>
      </c>
    </row>
    <row r="2081" spans="6:6" ht="16" x14ac:dyDescent="0.2">
      <c r="F2081" s="47" t="str">
        <f ca="1">IF(_SF_CORE!$A$2="BLOCK",NA(),IF(OR(D2081="",E2081=""),"",E2081-D2081))</f>
        <v/>
      </c>
    </row>
    <row r="2082" spans="6:6" ht="16" x14ac:dyDescent="0.2">
      <c r="F2082" s="47" t="str">
        <f ca="1">IF(_SF_CORE!$A$2="BLOCK",NA(),IF(OR(D2082="",E2082=""),"",E2082-D2082))</f>
        <v/>
      </c>
    </row>
    <row r="2083" spans="6:6" ht="16" x14ac:dyDescent="0.2">
      <c r="F2083" s="47" t="str">
        <f ca="1">IF(_SF_CORE!$A$2="BLOCK",NA(),IF(OR(D2083="",E2083=""),"",E2083-D2083))</f>
        <v/>
      </c>
    </row>
    <row r="2084" spans="6:6" ht="16" x14ac:dyDescent="0.2">
      <c r="F2084" s="47" t="str">
        <f ca="1">IF(_SF_CORE!$A$2="BLOCK",NA(),IF(OR(D2084="",E2084=""),"",E2084-D2084))</f>
        <v/>
      </c>
    </row>
    <row r="2085" spans="6:6" ht="16" x14ac:dyDescent="0.2">
      <c r="F2085" s="47" t="str">
        <f ca="1">IF(_SF_CORE!$A$2="BLOCK",NA(),IF(OR(D2085="",E2085=""),"",E2085-D2085))</f>
        <v/>
      </c>
    </row>
    <row r="2086" spans="6:6" ht="16" x14ac:dyDescent="0.2">
      <c r="F2086" s="47" t="str">
        <f ca="1">IF(_SF_CORE!$A$2="BLOCK",NA(),IF(OR(D2086="",E2086=""),"",E2086-D2086))</f>
        <v/>
      </c>
    </row>
    <row r="2087" spans="6:6" ht="16" x14ac:dyDescent="0.2">
      <c r="F2087" s="47" t="str">
        <f ca="1">IF(_SF_CORE!$A$2="BLOCK",NA(),IF(OR(D2087="",E2087=""),"",E2087-D2087))</f>
        <v/>
      </c>
    </row>
    <row r="2088" spans="6:6" ht="16" x14ac:dyDescent="0.2">
      <c r="F2088" s="47" t="str">
        <f ca="1">IF(_SF_CORE!$A$2="BLOCK",NA(),IF(OR(D2088="",E2088=""),"",E2088-D2088))</f>
        <v/>
      </c>
    </row>
    <row r="2089" spans="6:6" ht="16" x14ac:dyDescent="0.2">
      <c r="F2089" s="47" t="str">
        <f ca="1">IF(_SF_CORE!$A$2="BLOCK",NA(),IF(OR(D2089="",E2089=""),"",E2089-D2089))</f>
        <v/>
      </c>
    </row>
    <row r="2090" spans="6:6" ht="16" x14ac:dyDescent="0.2">
      <c r="F2090" s="47" t="str">
        <f ca="1">IF(_SF_CORE!$A$2="BLOCK",NA(),IF(OR(D2090="",E2090=""),"",E2090-D2090))</f>
        <v/>
      </c>
    </row>
    <row r="2091" spans="6:6" ht="16" x14ac:dyDescent="0.2">
      <c r="F2091" s="47" t="str">
        <f ca="1">IF(_SF_CORE!$A$2="BLOCK",NA(),IF(OR(D2091="",E2091=""),"",E2091-D2091))</f>
        <v/>
      </c>
    </row>
    <row r="2092" spans="6:6" ht="16" x14ac:dyDescent="0.2">
      <c r="F2092" s="47" t="str">
        <f ca="1">IF(_SF_CORE!$A$2="BLOCK",NA(),IF(OR(D2092="",E2092=""),"",E2092-D2092))</f>
        <v/>
      </c>
    </row>
    <row r="2093" spans="6:6" ht="16" x14ac:dyDescent="0.2">
      <c r="F2093" s="47" t="str">
        <f ca="1">IF(_SF_CORE!$A$2="BLOCK",NA(),IF(OR(D2093="",E2093=""),"",E2093-D2093))</f>
        <v/>
      </c>
    </row>
    <row r="2094" spans="6:6" ht="16" x14ac:dyDescent="0.2">
      <c r="F2094" s="47" t="str">
        <f ca="1">IF(_SF_CORE!$A$2="BLOCK",NA(),IF(OR(D2094="",E2094=""),"",E2094-D2094))</f>
        <v/>
      </c>
    </row>
    <row r="2095" spans="6:6" ht="16" x14ac:dyDescent="0.2">
      <c r="F2095" s="47" t="str">
        <f ca="1">IF(_SF_CORE!$A$2="BLOCK",NA(),IF(OR(D2095="",E2095=""),"",E2095-D2095))</f>
        <v/>
      </c>
    </row>
    <row r="2096" spans="6:6" ht="16" x14ac:dyDescent="0.2">
      <c r="F2096" s="47" t="str">
        <f ca="1">IF(_SF_CORE!$A$2="BLOCK",NA(),IF(OR(D2096="",E2096=""),"",E2096-D2096))</f>
        <v/>
      </c>
    </row>
    <row r="2097" spans="6:6" ht="16" x14ac:dyDescent="0.2">
      <c r="F2097" s="47" t="str">
        <f ca="1">IF(_SF_CORE!$A$2="BLOCK",NA(),IF(OR(D2097="",E2097=""),"",E2097-D2097))</f>
        <v/>
      </c>
    </row>
    <row r="2098" spans="6:6" ht="16" x14ac:dyDescent="0.2">
      <c r="F2098" s="47" t="str">
        <f ca="1">IF(_SF_CORE!$A$2="BLOCK",NA(),IF(OR(D2098="",E2098=""),"",E2098-D2098))</f>
        <v/>
      </c>
    </row>
    <row r="2099" spans="6:6" ht="16" x14ac:dyDescent="0.2">
      <c r="F2099" s="47" t="str">
        <f ca="1">IF(_SF_CORE!$A$2="BLOCK",NA(),IF(OR(D2099="",E2099=""),"",E2099-D2099))</f>
        <v/>
      </c>
    </row>
    <row r="2100" spans="6:6" ht="16" x14ac:dyDescent="0.2">
      <c r="F2100" s="47" t="str">
        <f ca="1">IF(_SF_CORE!$A$2="BLOCK",NA(),IF(OR(D2100="",E2100=""),"",E2100-D2100))</f>
        <v/>
      </c>
    </row>
    <row r="2101" spans="6:6" ht="16" x14ac:dyDescent="0.2">
      <c r="F2101" s="47" t="str">
        <f ca="1">IF(_SF_CORE!$A$2="BLOCK",NA(),IF(OR(D2101="",E2101=""),"",E2101-D2101))</f>
        <v/>
      </c>
    </row>
    <row r="2102" spans="6:6" ht="16" x14ac:dyDescent="0.2">
      <c r="F2102" s="47" t="str">
        <f ca="1">IF(_SF_CORE!$A$2="BLOCK",NA(),IF(OR(D2102="",E2102=""),"",E2102-D2102))</f>
        <v/>
      </c>
    </row>
    <row r="2103" spans="6:6" ht="16" x14ac:dyDescent="0.2">
      <c r="F2103" s="47" t="str">
        <f ca="1">IF(_SF_CORE!$A$2="BLOCK",NA(),IF(OR(D2103="",E2103=""),"",E2103-D2103))</f>
        <v/>
      </c>
    </row>
    <row r="2104" spans="6:6" ht="16" x14ac:dyDescent="0.2">
      <c r="F2104" s="47" t="str">
        <f ca="1">IF(_SF_CORE!$A$2="BLOCK",NA(),IF(OR(D2104="",E2104=""),"",E2104-D2104))</f>
        <v/>
      </c>
    </row>
    <row r="2105" spans="6:6" ht="16" x14ac:dyDescent="0.2">
      <c r="F2105" s="47" t="str">
        <f ca="1">IF(_SF_CORE!$A$2="BLOCK",NA(),IF(OR(D2105="",E2105=""),"",E2105-D2105))</f>
        <v/>
      </c>
    </row>
    <row r="2106" spans="6:6" ht="16" x14ac:dyDescent="0.2">
      <c r="F2106" s="47" t="str">
        <f ca="1">IF(_SF_CORE!$A$2="BLOCK",NA(),IF(OR(D2106="",E2106=""),"",E2106-D2106))</f>
        <v/>
      </c>
    </row>
    <row r="2107" spans="6:6" ht="16" x14ac:dyDescent="0.2">
      <c r="F2107" s="47" t="str">
        <f ca="1">IF(_SF_CORE!$A$2="BLOCK",NA(),IF(OR(D2107="",E2107=""),"",E2107-D2107))</f>
        <v/>
      </c>
    </row>
    <row r="2108" spans="6:6" ht="16" x14ac:dyDescent="0.2">
      <c r="F2108" s="47" t="str">
        <f ca="1">IF(_SF_CORE!$A$2="BLOCK",NA(),IF(OR(D2108="",E2108=""),"",E2108-D2108))</f>
        <v/>
      </c>
    </row>
    <row r="2109" spans="6:6" ht="16" x14ac:dyDescent="0.2">
      <c r="F2109" s="47" t="str">
        <f ca="1">IF(_SF_CORE!$A$2="BLOCK",NA(),IF(OR(D2109="",E2109=""),"",E2109-D2109))</f>
        <v/>
      </c>
    </row>
    <row r="2110" spans="6:6" ht="16" x14ac:dyDescent="0.2">
      <c r="F2110" s="47" t="str">
        <f ca="1">IF(_SF_CORE!$A$2="BLOCK",NA(),IF(OR(D2110="",E2110=""),"",E2110-D2110))</f>
        <v/>
      </c>
    </row>
    <row r="2111" spans="6:6" ht="16" x14ac:dyDescent="0.2">
      <c r="F2111" s="47" t="str">
        <f ca="1">IF(_SF_CORE!$A$2="BLOCK",NA(),IF(OR(D2111="",E2111=""),"",E2111-D2111))</f>
        <v/>
      </c>
    </row>
    <row r="2112" spans="6:6" ht="16" x14ac:dyDescent="0.2">
      <c r="F2112" s="47" t="str">
        <f ca="1">IF(_SF_CORE!$A$2="BLOCK",NA(),IF(OR(D2112="",E2112=""),"",E2112-D2112))</f>
        <v/>
      </c>
    </row>
    <row r="2113" spans="6:6" ht="16" x14ac:dyDescent="0.2">
      <c r="F2113" s="47" t="str">
        <f ca="1">IF(_SF_CORE!$A$2="BLOCK",NA(),IF(OR(D2113="",E2113=""),"",E2113-D2113))</f>
        <v/>
      </c>
    </row>
    <row r="2114" spans="6:6" ht="16" x14ac:dyDescent="0.2">
      <c r="F2114" s="47" t="str">
        <f ca="1">IF(_SF_CORE!$A$2="BLOCK",NA(),IF(OR(D2114="",E2114=""),"",E2114-D2114))</f>
        <v/>
      </c>
    </row>
    <row r="2115" spans="6:6" ht="16" x14ac:dyDescent="0.2">
      <c r="F2115" s="47" t="str">
        <f ca="1">IF(_SF_CORE!$A$2="BLOCK",NA(),IF(OR(D2115="",E2115=""),"",E2115-D2115))</f>
        <v/>
      </c>
    </row>
    <row r="2116" spans="6:6" ht="16" x14ac:dyDescent="0.2">
      <c r="F2116" s="47" t="str">
        <f ca="1">IF(_SF_CORE!$A$2="BLOCK",NA(),IF(OR(D2116="",E2116=""),"",E2116-D2116))</f>
        <v/>
      </c>
    </row>
    <row r="2117" spans="6:6" ht="16" x14ac:dyDescent="0.2">
      <c r="F2117" s="47" t="str">
        <f ca="1">IF(_SF_CORE!$A$2="BLOCK",NA(),IF(OR(D2117="",E2117=""),"",E2117-D2117))</f>
        <v/>
      </c>
    </row>
    <row r="2118" spans="6:6" ht="16" x14ac:dyDescent="0.2">
      <c r="F2118" s="47" t="str">
        <f ca="1">IF(_SF_CORE!$A$2="BLOCK",NA(),IF(OR(D2118="",E2118=""),"",E2118-D2118))</f>
        <v/>
      </c>
    </row>
    <row r="2119" spans="6:6" ht="16" x14ac:dyDescent="0.2">
      <c r="F2119" s="47" t="str">
        <f ca="1">IF(_SF_CORE!$A$2="BLOCK",NA(),IF(OR(D2119="",E2119=""),"",E2119-D2119))</f>
        <v/>
      </c>
    </row>
    <row r="2120" spans="6:6" ht="16" x14ac:dyDescent="0.2">
      <c r="F2120" s="47" t="str">
        <f ca="1">IF(_SF_CORE!$A$2="BLOCK",NA(),IF(OR(D2120="",E2120=""),"",E2120-D2120))</f>
        <v/>
      </c>
    </row>
    <row r="2121" spans="6:6" ht="16" x14ac:dyDescent="0.2">
      <c r="F2121" s="47" t="str">
        <f ca="1">IF(_SF_CORE!$A$2="BLOCK",NA(),IF(OR(D2121="",E2121=""),"",E2121-D2121))</f>
        <v/>
      </c>
    </row>
    <row r="2122" spans="6:6" ht="16" x14ac:dyDescent="0.2">
      <c r="F2122" s="47" t="str">
        <f ca="1">IF(_SF_CORE!$A$2="BLOCK",NA(),IF(OR(D2122="",E2122=""),"",E2122-D2122))</f>
        <v/>
      </c>
    </row>
    <row r="2123" spans="6:6" ht="16" x14ac:dyDescent="0.2">
      <c r="F2123" s="47" t="str">
        <f ca="1">IF(_SF_CORE!$A$2="BLOCK",NA(),IF(OR(D2123="",E2123=""),"",E2123-D2123))</f>
        <v/>
      </c>
    </row>
    <row r="2124" spans="6:6" ht="16" x14ac:dyDescent="0.2">
      <c r="F2124" s="47" t="str">
        <f ca="1">IF(_SF_CORE!$A$2="BLOCK",NA(),IF(OR(D2124="",E2124=""),"",E2124-D2124))</f>
        <v/>
      </c>
    </row>
    <row r="2125" spans="6:6" ht="16" x14ac:dyDescent="0.2">
      <c r="F2125" s="47" t="str">
        <f ca="1">IF(_SF_CORE!$A$2="BLOCK",NA(),IF(OR(D2125="",E2125=""),"",E2125-D2125))</f>
        <v/>
      </c>
    </row>
    <row r="2126" spans="6:6" ht="16" x14ac:dyDescent="0.2">
      <c r="F2126" s="47" t="str">
        <f ca="1">IF(_SF_CORE!$A$2="BLOCK",NA(),IF(OR(D2126="",E2126=""),"",E2126-D2126))</f>
        <v/>
      </c>
    </row>
    <row r="2127" spans="6:6" ht="16" x14ac:dyDescent="0.2">
      <c r="F2127" s="47" t="str">
        <f ca="1">IF(_SF_CORE!$A$2="BLOCK",NA(),IF(OR(D2127="",E2127=""),"",E2127-D2127))</f>
        <v/>
      </c>
    </row>
    <row r="2128" spans="6:6" ht="16" x14ac:dyDescent="0.2">
      <c r="F2128" s="47" t="str">
        <f ca="1">IF(_SF_CORE!$A$2="BLOCK",NA(),IF(OR(D2128="",E2128=""),"",E2128-D2128))</f>
        <v/>
      </c>
    </row>
    <row r="2129" spans="6:6" ht="16" x14ac:dyDescent="0.2">
      <c r="F2129" s="47" t="str">
        <f ca="1">IF(_SF_CORE!$A$2="BLOCK",NA(),IF(OR(D2129="",E2129=""),"",E2129-D2129))</f>
        <v/>
      </c>
    </row>
    <row r="2130" spans="6:6" ht="16" x14ac:dyDescent="0.2">
      <c r="F2130" s="47" t="str">
        <f ca="1">IF(_SF_CORE!$A$2="BLOCK",NA(),IF(OR(D2130="",E2130=""),"",E2130-D2130))</f>
        <v/>
      </c>
    </row>
    <row r="2131" spans="6:6" ht="16" x14ac:dyDescent="0.2">
      <c r="F2131" s="47" t="str">
        <f ca="1">IF(_SF_CORE!$A$2="BLOCK",NA(),IF(OR(D2131="",E2131=""),"",E2131-D2131))</f>
        <v/>
      </c>
    </row>
    <row r="2132" spans="6:6" ht="16" x14ac:dyDescent="0.2">
      <c r="F2132" s="47" t="str">
        <f ca="1">IF(_SF_CORE!$A$2="BLOCK",NA(),IF(OR(D2132="",E2132=""),"",E2132-D2132))</f>
        <v/>
      </c>
    </row>
    <row r="2133" spans="6:6" ht="16" x14ac:dyDescent="0.2">
      <c r="F2133" s="47" t="str">
        <f ca="1">IF(_SF_CORE!$A$2="BLOCK",NA(),IF(OR(D2133="",E2133=""),"",E2133-D2133))</f>
        <v/>
      </c>
    </row>
    <row r="2134" spans="6:6" ht="16" x14ac:dyDescent="0.2">
      <c r="F2134" s="47" t="str">
        <f ca="1">IF(_SF_CORE!$A$2="BLOCK",NA(),IF(OR(D2134="",E2134=""),"",E2134-D2134))</f>
        <v/>
      </c>
    </row>
    <row r="2135" spans="6:6" ht="16" x14ac:dyDescent="0.2">
      <c r="F2135" s="47" t="str">
        <f ca="1">IF(_SF_CORE!$A$2="BLOCK",NA(),IF(OR(D2135="",E2135=""),"",E2135-D2135))</f>
        <v/>
      </c>
    </row>
    <row r="2136" spans="6:6" ht="16" x14ac:dyDescent="0.2">
      <c r="F2136" s="47" t="str">
        <f ca="1">IF(_SF_CORE!$A$2="BLOCK",NA(),IF(OR(D2136="",E2136=""),"",E2136-D2136))</f>
        <v/>
      </c>
    </row>
    <row r="2137" spans="6:6" ht="16" x14ac:dyDescent="0.2">
      <c r="F2137" s="47" t="str">
        <f ca="1">IF(_SF_CORE!$A$2="BLOCK",NA(),IF(OR(D2137="",E2137=""),"",E2137-D2137))</f>
        <v/>
      </c>
    </row>
    <row r="2138" spans="6:6" ht="16" x14ac:dyDescent="0.2">
      <c r="F2138" s="47" t="str">
        <f ca="1">IF(_SF_CORE!$A$2="BLOCK",NA(),IF(OR(D2138="",E2138=""),"",E2138-D2138))</f>
        <v/>
      </c>
    </row>
    <row r="2139" spans="6:6" ht="16" x14ac:dyDescent="0.2">
      <c r="F2139" s="47" t="str">
        <f ca="1">IF(_SF_CORE!$A$2="BLOCK",NA(),IF(OR(D2139="",E2139=""),"",E2139-D2139))</f>
        <v/>
      </c>
    </row>
    <row r="2140" spans="6:6" ht="16" x14ac:dyDescent="0.2">
      <c r="F2140" s="47" t="str">
        <f ca="1">IF(_SF_CORE!$A$2="BLOCK",NA(),IF(OR(D2140="",E2140=""),"",E2140-D2140))</f>
        <v/>
      </c>
    </row>
    <row r="2141" spans="6:6" ht="16" x14ac:dyDescent="0.2">
      <c r="F2141" s="47" t="str">
        <f ca="1">IF(_SF_CORE!$A$2="BLOCK",NA(),IF(OR(D2141="",E2141=""),"",E2141-D2141))</f>
        <v/>
      </c>
    </row>
    <row r="2142" spans="6:6" ht="16" x14ac:dyDescent="0.2">
      <c r="F2142" s="47" t="str">
        <f ca="1">IF(_SF_CORE!$A$2="BLOCK",NA(),IF(OR(D2142="",E2142=""),"",E2142-D2142))</f>
        <v/>
      </c>
    </row>
    <row r="2143" spans="6:6" ht="16" x14ac:dyDescent="0.2">
      <c r="F2143" s="47" t="str">
        <f ca="1">IF(_SF_CORE!$A$2="BLOCK",NA(),IF(OR(D2143="",E2143=""),"",E2143-D2143))</f>
        <v/>
      </c>
    </row>
    <row r="2144" spans="6:6" ht="16" x14ac:dyDescent="0.2">
      <c r="F2144" s="47" t="str">
        <f ca="1">IF(_SF_CORE!$A$2="BLOCK",NA(),IF(OR(D2144="",E2144=""),"",E2144-D2144))</f>
        <v/>
      </c>
    </row>
    <row r="2145" spans="6:6" ht="16" x14ac:dyDescent="0.2">
      <c r="F2145" s="47" t="str">
        <f ca="1">IF(_SF_CORE!$A$2="BLOCK",NA(),IF(OR(D2145="",E2145=""),"",E2145-D2145))</f>
        <v/>
      </c>
    </row>
    <row r="2146" spans="6:6" ht="16" x14ac:dyDescent="0.2">
      <c r="F2146" s="47" t="str">
        <f ca="1">IF(_SF_CORE!$A$2="BLOCK",NA(),IF(OR(D2146="",E2146=""),"",E2146-D2146))</f>
        <v/>
      </c>
    </row>
    <row r="2147" spans="6:6" ht="16" x14ac:dyDescent="0.2">
      <c r="F2147" s="47" t="str">
        <f ca="1">IF(_SF_CORE!$A$2="BLOCK",NA(),IF(OR(D2147="",E2147=""),"",E2147-D2147))</f>
        <v/>
      </c>
    </row>
    <row r="2148" spans="6:6" ht="16" x14ac:dyDescent="0.2">
      <c r="F2148" s="47" t="str">
        <f ca="1">IF(_SF_CORE!$A$2="BLOCK",NA(),IF(OR(D2148="",E2148=""),"",E2148-D2148))</f>
        <v/>
      </c>
    </row>
    <row r="2149" spans="6:6" ht="16" x14ac:dyDescent="0.2">
      <c r="F2149" s="47" t="str">
        <f ca="1">IF(_SF_CORE!$A$2="BLOCK",NA(),IF(OR(D2149="",E2149=""),"",E2149-D2149))</f>
        <v/>
      </c>
    </row>
    <row r="2150" spans="6:6" ht="16" x14ac:dyDescent="0.2">
      <c r="F2150" s="47" t="str">
        <f ca="1">IF(_SF_CORE!$A$2="BLOCK",NA(),IF(OR(D2150="",E2150=""),"",E2150-D2150))</f>
        <v/>
      </c>
    </row>
    <row r="2151" spans="6:6" ht="16" x14ac:dyDescent="0.2">
      <c r="F2151" s="47" t="str">
        <f ca="1">IF(_SF_CORE!$A$2="BLOCK",NA(),IF(OR(D2151="",E2151=""),"",E2151-D2151))</f>
        <v/>
      </c>
    </row>
    <row r="2152" spans="6:6" ht="16" x14ac:dyDescent="0.2">
      <c r="F2152" s="47" t="str">
        <f ca="1">IF(_SF_CORE!$A$2="BLOCK",NA(),IF(OR(D2152="",E2152=""),"",E2152-D2152))</f>
        <v/>
      </c>
    </row>
    <row r="2153" spans="6:6" ht="16" x14ac:dyDescent="0.2">
      <c r="F2153" s="47" t="str">
        <f ca="1">IF(_SF_CORE!$A$2="BLOCK",NA(),IF(OR(D2153="",E2153=""),"",E2153-D2153))</f>
        <v/>
      </c>
    </row>
    <row r="2154" spans="6:6" ht="16" x14ac:dyDescent="0.2">
      <c r="F2154" s="47" t="str">
        <f ca="1">IF(_SF_CORE!$A$2="BLOCK",NA(),IF(OR(D2154="",E2154=""),"",E2154-D2154))</f>
        <v/>
      </c>
    </row>
    <row r="2155" spans="6:6" ht="16" x14ac:dyDescent="0.2">
      <c r="F2155" s="47" t="str">
        <f ca="1">IF(_SF_CORE!$A$2="BLOCK",NA(),IF(OR(D2155="",E2155=""),"",E2155-D2155))</f>
        <v/>
      </c>
    </row>
    <row r="2156" spans="6:6" ht="16" x14ac:dyDescent="0.2">
      <c r="F2156" s="47" t="str">
        <f ca="1">IF(_SF_CORE!$A$2="BLOCK",NA(),IF(OR(D2156="",E2156=""),"",E2156-D2156))</f>
        <v/>
      </c>
    </row>
    <row r="2157" spans="6:6" ht="16" x14ac:dyDescent="0.2">
      <c r="F2157" s="47" t="str">
        <f ca="1">IF(_SF_CORE!$A$2="BLOCK",NA(),IF(OR(D2157="",E2157=""),"",E2157-D2157))</f>
        <v/>
      </c>
    </row>
    <row r="2158" spans="6:6" ht="16" x14ac:dyDescent="0.2">
      <c r="F2158" s="47" t="str">
        <f ca="1">IF(_SF_CORE!$A$2="BLOCK",NA(),IF(OR(D2158="",E2158=""),"",E2158-D2158))</f>
        <v/>
      </c>
    </row>
    <row r="2159" spans="6:6" ht="16" x14ac:dyDescent="0.2">
      <c r="F2159" s="47" t="str">
        <f ca="1">IF(_SF_CORE!$A$2="BLOCK",NA(),IF(OR(D2159="",E2159=""),"",E2159-D2159))</f>
        <v/>
      </c>
    </row>
    <row r="2160" spans="6:6" ht="16" x14ac:dyDescent="0.2">
      <c r="F2160" s="47" t="str">
        <f ca="1">IF(_SF_CORE!$A$2="BLOCK",NA(),IF(OR(D2160="",E2160=""),"",E2160-D2160))</f>
        <v/>
      </c>
    </row>
    <row r="2161" spans="6:6" ht="16" x14ac:dyDescent="0.2">
      <c r="F2161" s="47" t="str">
        <f ca="1">IF(_SF_CORE!$A$2="BLOCK",NA(),IF(OR(D2161="",E2161=""),"",E2161-D2161))</f>
        <v/>
      </c>
    </row>
    <row r="2162" spans="6:6" ht="16" x14ac:dyDescent="0.2">
      <c r="F2162" s="47" t="str">
        <f ca="1">IF(_SF_CORE!$A$2="BLOCK",NA(),IF(OR(D2162="",E2162=""),"",E2162-D2162))</f>
        <v/>
      </c>
    </row>
    <row r="2163" spans="6:6" ht="16" x14ac:dyDescent="0.2">
      <c r="F2163" s="47" t="str">
        <f ca="1">IF(_SF_CORE!$A$2="BLOCK",NA(),IF(OR(D2163="",E2163=""),"",E2163-D2163))</f>
        <v/>
      </c>
    </row>
    <row r="2164" spans="6:6" ht="16" x14ac:dyDescent="0.2">
      <c r="F2164" s="47" t="str">
        <f ca="1">IF(_SF_CORE!$A$2="BLOCK",NA(),IF(OR(D2164="",E2164=""),"",E2164-D2164))</f>
        <v/>
      </c>
    </row>
    <row r="2165" spans="6:6" ht="16" x14ac:dyDescent="0.2">
      <c r="F2165" s="47" t="str">
        <f ca="1">IF(_SF_CORE!$A$2="BLOCK",NA(),IF(OR(D2165="",E2165=""),"",E2165-D2165))</f>
        <v/>
      </c>
    </row>
    <row r="2166" spans="6:6" ht="16" x14ac:dyDescent="0.2">
      <c r="F2166" s="47" t="str">
        <f ca="1">IF(_SF_CORE!$A$2="BLOCK",NA(),IF(OR(D2166="",E2166=""),"",E2166-D2166))</f>
        <v/>
      </c>
    </row>
    <row r="2167" spans="6:6" ht="16" x14ac:dyDescent="0.2">
      <c r="F2167" s="47" t="str">
        <f ca="1">IF(_SF_CORE!$A$2="BLOCK",NA(),IF(OR(D2167="",E2167=""),"",E2167-D2167))</f>
        <v/>
      </c>
    </row>
    <row r="2168" spans="6:6" ht="16" x14ac:dyDescent="0.2">
      <c r="F2168" s="47" t="str">
        <f ca="1">IF(_SF_CORE!$A$2="BLOCK",NA(),IF(OR(D2168="",E2168=""),"",E2168-D2168))</f>
        <v/>
      </c>
    </row>
    <row r="2169" spans="6:6" ht="16" x14ac:dyDescent="0.2">
      <c r="F2169" s="47" t="str">
        <f ca="1">IF(_SF_CORE!$A$2="BLOCK",NA(),IF(OR(D2169="",E2169=""),"",E2169-D2169))</f>
        <v/>
      </c>
    </row>
    <row r="2170" spans="6:6" ht="16" x14ac:dyDescent="0.2">
      <c r="F2170" s="47" t="str">
        <f ca="1">IF(_SF_CORE!$A$2="BLOCK",NA(),IF(OR(D2170="",E2170=""),"",E2170-D2170))</f>
        <v/>
      </c>
    </row>
    <row r="2171" spans="6:6" ht="16" x14ac:dyDescent="0.2">
      <c r="F2171" s="47" t="str">
        <f ca="1">IF(_SF_CORE!$A$2="BLOCK",NA(),IF(OR(D2171="",E2171=""),"",E2171-D2171))</f>
        <v/>
      </c>
    </row>
    <row r="2172" spans="6:6" ht="16" x14ac:dyDescent="0.2">
      <c r="F2172" s="47" t="str">
        <f ca="1">IF(_SF_CORE!$A$2="BLOCK",NA(),IF(OR(D2172="",E2172=""),"",E2172-D2172))</f>
        <v/>
      </c>
    </row>
    <row r="2173" spans="6:6" ht="16" x14ac:dyDescent="0.2">
      <c r="F2173" s="47" t="str">
        <f ca="1">IF(_SF_CORE!$A$2="BLOCK",NA(),IF(OR(D2173="",E2173=""),"",E2173-D2173))</f>
        <v/>
      </c>
    </row>
    <row r="2174" spans="6:6" ht="16" x14ac:dyDescent="0.2">
      <c r="F2174" s="47" t="str">
        <f ca="1">IF(_SF_CORE!$A$2="BLOCK",NA(),IF(OR(D2174="",E2174=""),"",E2174-D2174))</f>
        <v/>
      </c>
    </row>
    <row r="2175" spans="6:6" ht="16" x14ac:dyDescent="0.2">
      <c r="F2175" s="47" t="str">
        <f ca="1">IF(_SF_CORE!$A$2="BLOCK",NA(),IF(OR(D2175="",E2175=""),"",E2175-D2175))</f>
        <v/>
      </c>
    </row>
    <row r="2176" spans="6:6" ht="16" x14ac:dyDescent="0.2">
      <c r="F2176" s="47" t="str">
        <f ca="1">IF(_SF_CORE!$A$2="BLOCK",NA(),IF(OR(D2176="",E2176=""),"",E2176-D2176))</f>
        <v/>
      </c>
    </row>
    <row r="2177" spans="6:6" ht="16" x14ac:dyDescent="0.2">
      <c r="F2177" s="47" t="str">
        <f ca="1">IF(_SF_CORE!$A$2="BLOCK",NA(),IF(OR(D2177="",E2177=""),"",E2177-D2177))</f>
        <v/>
      </c>
    </row>
    <row r="2178" spans="6:6" ht="16" x14ac:dyDescent="0.2">
      <c r="F2178" s="47" t="str">
        <f ca="1">IF(_SF_CORE!$A$2="BLOCK",NA(),IF(OR(D2178="",E2178=""),"",E2178-D2178))</f>
        <v/>
      </c>
    </row>
    <row r="2179" spans="6:6" ht="16" x14ac:dyDescent="0.2">
      <c r="F2179" s="47" t="str">
        <f ca="1">IF(_SF_CORE!$A$2="BLOCK",NA(),IF(OR(D2179="",E2179=""),"",E2179-D2179))</f>
        <v/>
      </c>
    </row>
    <row r="2180" spans="6:6" ht="16" x14ac:dyDescent="0.2">
      <c r="F2180" s="47" t="str">
        <f ca="1">IF(_SF_CORE!$A$2="BLOCK",NA(),IF(OR(D2180="",E2180=""),"",E2180-D2180))</f>
        <v/>
      </c>
    </row>
    <row r="2181" spans="6:6" ht="16" x14ac:dyDescent="0.2">
      <c r="F2181" s="47" t="str">
        <f ca="1">IF(_SF_CORE!$A$2="BLOCK",NA(),IF(OR(D2181="",E2181=""),"",E2181-D2181))</f>
        <v/>
      </c>
    </row>
    <row r="2182" spans="6:6" ht="16" x14ac:dyDescent="0.2">
      <c r="F2182" s="47" t="str">
        <f ca="1">IF(_SF_CORE!$A$2="BLOCK",NA(),IF(OR(D2182="",E2182=""),"",E2182-D2182))</f>
        <v/>
      </c>
    </row>
    <row r="2183" spans="6:6" ht="16" x14ac:dyDescent="0.2">
      <c r="F2183" s="47" t="str">
        <f ca="1">IF(_SF_CORE!$A$2="BLOCK",NA(),IF(OR(D2183="",E2183=""),"",E2183-D2183))</f>
        <v/>
      </c>
    </row>
    <row r="2184" spans="6:6" ht="16" x14ac:dyDescent="0.2">
      <c r="F2184" s="47" t="str">
        <f ca="1">IF(_SF_CORE!$A$2="BLOCK",NA(),IF(OR(D2184="",E2184=""),"",E2184-D2184))</f>
        <v/>
      </c>
    </row>
    <row r="2185" spans="6:6" ht="16" x14ac:dyDescent="0.2">
      <c r="F2185" s="47" t="str">
        <f ca="1">IF(_SF_CORE!$A$2="BLOCK",NA(),IF(OR(D2185="",E2185=""),"",E2185-D2185))</f>
        <v/>
      </c>
    </row>
    <row r="2186" spans="6:6" ht="16" x14ac:dyDescent="0.2">
      <c r="F2186" s="47" t="str">
        <f ca="1">IF(_SF_CORE!$A$2="BLOCK",NA(),IF(OR(D2186="",E2186=""),"",E2186-D2186))</f>
        <v/>
      </c>
    </row>
    <row r="2187" spans="6:6" ht="16" x14ac:dyDescent="0.2">
      <c r="F2187" s="47" t="str">
        <f ca="1">IF(_SF_CORE!$A$2="BLOCK",NA(),IF(OR(D2187="",E2187=""),"",E2187-D2187))</f>
        <v/>
      </c>
    </row>
    <row r="2188" spans="6:6" ht="16" x14ac:dyDescent="0.2">
      <c r="F2188" s="47" t="str">
        <f ca="1">IF(_SF_CORE!$A$2="BLOCK",NA(),IF(OR(D2188="",E2188=""),"",E2188-D2188))</f>
        <v/>
      </c>
    </row>
    <row r="2189" spans="6:6" ht="16" x14ac:dyDescent="0.2">
      <c r="F2189" s="47" t="str">
        <f ca="1">IF(_SF_CORE!$A$2="BLOCK",NA(),IF(OR(D2189="",E2189=""),"",E2189-D2189))</f>
        <v/>
      </c>
    </row>
    <row r="2190" spans="6:6" ht="16" x14ac:dyDescent="0.2">
      <c r="F2190" s="47" t="str">
        <f ca="1">IF(_SF_CORE!$A$2="BLOCK",NA(),IF(OR(D2190="",E2190=""),"",E2190-D2190))</f>
        <v/>
      </c>
    </row>
    <row r="2191" spans="6:6" ht="16" x14ac:dyDescent="0.2">
      <c r="F2191" s="47" t="str">
        <f ca="1">IF(_SF_CORE!$A$2="BLOCK",NA(),IF(OR(D2191="",E2191=""),"",E2191-D2191))</f>
        <v/>
      </c>
    </row>
    <row r="2192" spans="6:6" ht="16" x14ac:dyDescent="0.2">
      <c r="F2192" s="47" t="str">
        <f ca="1">IF(_SF_CORE!$A$2="BLOCK",NA(),IF(OR(D2192="",E2192=""),"",E2192-D2192))</f>
        <v/>
      </c>
    </row>
    <row r="2193" spans="6:6" ht="16" x14ac:dyDescent="0.2">
      <c r="F2193" s="47" t="str">
        <f ca="1">IF(_SF_CORE!$A$2="BLOCK",NA(),IF(OR(D2193="",E2193=""),"",E2193-D2193))</f>
        <v/>
      </c>
    </row>
    <row r="2194" spans="6:6" ht="16" x14ac:dyDescent="0.2">
      <c r="F2194" s="47" t="str">
        <f ca="1">IF(_SF_CORE!$A$2="BLOCK",NA(),IF(OR(D2194="",E2194=""),"",E2194-D2194))</f>
        <v/>
      </c>
    </row>
    <row r="2195" spans="6:6" ht="16" x14ac:dyDescent="0.2">
      <c r="F2195" s="47" t="str">
        <f ca="1">IF(_SF_CORE!$A$2="BLOCK",NA(),IF(OR(D2195="",E2195=""),"",E2195-D2195))</f>
        <v/>
      </c>
    </row>
    <row r="2196" spans="6:6" ht="16" x14ac:dyDescent="0.2">
      <c r="F2196" s="47" t="str">
        <f ca="1">IF(_SF_CORE!$A$2="BLOCK",NA(),IF(OR(D2196="",E2196=""),"",E2196-D2196))</f>
        <v/>
      </c>
    </row>
    <row r="2197" spans="6:6" ht="16" x14ac:dyDescent="0.2">
      <c r="F2197" s="47" t="str">
        <f ca="1">IF(_SF_CORE!$A$2="BLOCK",NA(),IF(OR(D2197="",E2197=""),"",E2197-D2197))</f>
        <v/>
      </c>
    </row>
    <row r="2198" spans="6:6" ht="16" x14ac:dyDescent="0.2">
      <c r="F2198" s="47" t="str">
        <f ca="1">IF(_SF_CORE!$A$2="BLOCK",NA(),IF(OR(D2198="",E2198=""),"",E2198-D2198))</f>
        <v/>
      </c>
    </row>
    <row r="2199" spans="6:6" ht="16" x14ac:dyDescent="0.2">
      <c r="F2199" s="47" t="str">
        <f ca="1">IF(_SF_CORE!$A$2="BLOCK",NA(),IF(OR(D2199="",E2199=""),"",E2199-D2199))</f>
        <v/>
      </c>
    </row>
    <row r="2200" spans="6:6" ht="16" x14ac:dyDescent="0.2">
      <c r="F2200" s="47" t="str">
        <f ca="1">IF(_SF_CORE!$A$2="BLOCK",NA(),IF(OR(D2200="",E2200=""),"",E2200-D2200))</f>
        <v/>
      </c>
    </row>
    <row r="2201" spans="6:6" ht="16" x14ac:dyDescent="0.2">
      <c r="F2201" s="47" t="str">
        <f ca="1">IF(_SF_CORE!$A$2="BLOCK",NA(),IF(OR(D2201="",E2201=""),"",E2201-D2201))</f>
        <v/>
      </c>
    </row>
    <row r="2202" spans="6:6" ht="16" x14ac:dyDescent="0.2">
      <c r="F2202" s="47" t="str">
        <f ca="1">IF(_SF_CORE!$A$2="BLOCK",NA(),IF(OR(D2202="",E2202=""),"",E2202-D2202))</f>
        <v/>
      </c>
    </row>
    <row r="2203" spans="6:6" ht="16" x14ac:dyDescent="0.2">
      <c r="F2203" s="47" t="str">
        <f ca="1">IF(_SF_CORE!$A$2="BLOCK",NA(),IF(OR(D2203="",E2203=""),"",E2203-D2203))</f>
        <v/>
      </c>
    </row>
    <row r="2204" spans="6:6" ht="16" x14ac:dyDescent="0.2">
      <c r="F2204" s="47" t="str">
        <f ca="1">IF(_SF_CORE!$A$2="BLOCK",NA(),IF(OR(D2204="",E2204=""),"",E2204-D2204))</f>
        <v/>
      </c>
    </row>
    <row r="2205" spans="6:6" ht="16" x14ac:dyDescent="0.2">
      <c r="F2205" s="47" t="str">
        <f ca="1">IF(_SF_CORE!$A$2="BLOCK",NA(),IF(OR(D2205="",E2205=""),"",E2205-D2205))</f>
        <v/>
      </c>
    </row>
    <row r="2206" spans="6:6" ht="16" x14ac:dyDescent="0.2">
      <c r="F2206" s="47" t="str">
        <f ca="1">IF(_SF_CORE!$A$2="BLOCK",NA(),IF(OR(D2206="",E2206=""),"",E2206-D2206))</f>
        <v/>
      </c>
    </row>
    <row r="2207" spans="6:6" ht="16" x14ac:dyDescent="0.2">
      <c r="F2207" s="47" t="str">
        <f ca="1">IF(_SF_CORE!$A$2="BLOCK",NA(),IF(OR(D2207="",E2207=""),"",E2207-D2207))</f>
        <v/>
      </c>
    </row>
    <row r="2208" spans="6:6" ht="16" x14ac:dyDescent="0.2">
      <c r="F2208" s="47" t="str">
        <f ca="1">IF(_SF_CORE!$A$2="BLOCK",NA(),IF(OR(D2208="",E2208=""),"",E2208-D2208))</f>
        <v/>
      </c>
    </row>
    <row r="2209" spans="6:6" ht="16" x14ac:dyDescent="0.2">
      <c r="F2209" s="47" t="str">
        <f ca="1">IF(_SF_CORE!$A$2="BLOCK",NA(),IF(OR(D2209="",E2209=""),"",E2209-D2209))</f>
        <v/>
      </c>
    </row>
    <row r="2210" spans="6:6" ht="16" x14ac:dyDescent="0.2">
      <c r="F2210" s="47" t="str">
        <f ca="1">IF(_SF_CORE!$A$2="BLOCK",NA(),IF(OR(D2210="",E2210=""),"",E2210-D2210))</f>
        <v/>
      </c>
    </row>
    <row r="2211" spans="6:6" ht="16" x14ac:dyDescent="0.2">
      <c r="F2211" s="47" t="str">
        <f ca="1">IF(_SF_CORE!$A$2="BLOCK",NA(),IF(OR(D2211="",E2211=""),"",E2211-D2211))</f>
        <v/>
      </c>
    </row>
    <row r="2212" spans="6:6" ht="16" x14ac:dyDescent="0.2">
      <c r="F2212" s="47" t="str">
        <f ca="1">IF(_SF_CORE!$A$2="BLOCK",NA(),IF(OR(D2212="",E2212=""),"",E2212-D2212))</f>
        <v/>
      </c>
    </row>
    <row r="2213" spans="6:6" ht="16" x14ac:dyDescent="0.2">
      <c r="F2213" s="47" t="str">
        <f ca="1">IF(_SF_CORE!$A$2="BLOCK",NA(),IF(OR(D2213="",E2213=""),"",E2213-D2213))</f>
        <v/>
      </c>
    </row>
    <row r="2214" spans="6:6" ht="16" x14ac:dyDescent="0.2">
      <c r="F2214" s="47" t="str">
        <f ca="1">IF(_SF_CORE!$A$2="BLOCK",NA(),IF(OR(D2214="",E2214=""),"",E2214-D2214))</f>
        <v/>
      </c>
    </row>
    <row r="2215" spans="6:6" ht="16" x14ac:dyDescent="0.2">
      <c r="F2215" s="47" t="str">
        <f ca="1">IF(_SF_CORE!$A$2="BLOCK",NA(),IF(OR(D2215="",E2215=""),"",E2215-D2215))</f>
        <v/>
      </c>
    </row>
    <row r="2216" spans="6:6" ht="16" x14ac:dyDescent="0.2">
      <c r="F2216" s="47" t="str">
        <f ca="1">IF(_SF_CORE!$A$2="BLOCK",NA(),IF(OR(D2216="",E2216=""),"",E2216-D2216))</f>
        <v/>
      </c>
    </row>
    <row r="2217" spans="6:6" ht="16" x14ac:dyDescent="0.2">
      <c r="F2217" s="47" t="str">
        <f ca="1">IF(_SF_CORE!$A$2="BLOCK",NA(),IF(OR(D2217="",E2217=""),"",E2217-D2217))</f>
        <v/>
      </c>
    </row>
    <row r="2218" spans="6:6" ht="16" x14ac:dyDescent="0.2">
      <c r="F2218" s="47" t="str">
        <f ca="1">IF(_SF_CORE!$A$2="BLOCK",NA(),IF(OR(D2218="",E2218=""),"",E2218-D2218))</f>
        <v/>
      </c>
    </row>
    <row r="2219" spans="6:6" ht="16" x14ac:dyDescent="0.2">
      <c r="F2219" s="47" t="str">
        <f ca="1">IF(_SF_CORE!$A$2="BLOCK",NA(),IF(OR(D2219="",E2219=""),"",E2219-D2219))</f>
        <v/>
      </c>
    </row>
    <row r="2220" spans="6:6" ht="16" x14ac:dyDescent="0.2">
      <c r="F2220" s="47" t="str">
        <f ca="1">IF(_SF_CORE!$A$2="BLOCK",NA(),IF(OR(D2220="",E2220=""),"",E2220-D2220))</f>
        <v/>
      </c>
    </row>
    <row r="2221" spans="6:6" ht="16" x14ac:dyDescent="0.2">
      <c r="F2221" s="47" t="str">
        <f ca="1">IF(_SF_CORE!$A$2="BLOCK",NA(),IF(OR(D2221="",E2221=""),"",E2221-D2221))</f>
        <v/>
      </c>
    </row>
    <row r="2222" spans="6:6" ht="16" x14ac:dyDescent="0.2">
      <c r="F2222" s="47" t="str">
        <f ca="1">IF(_SF_CORE!$A$2="BLOCK",NA(),IF(OR(D2222="",E2222=""),"",E2222-D2222))</f>
        <v/>
      </c>
    </row>
    <row r="2223" spans="6:6" ht="16" x14ac:dyDescent="0.2">
      <c r="F2223" s="47" t="str">
        <f ca="1">IF(_SF_CORE!$A$2="BLOCK",NA(),IF(OR(D2223="",E2223=""),"",E2223-D2223))</f>
        <v/>
      </c>
    </row>
    <row r="2224" spans="6:6" ht="16" x14ac:dyDescent="0.2">
      <c r="F2224" s="47" t="str">
        <f ca="1">IF(_SF_CORE!$A$2="BLOCK",NA(),IF(OR(D2224="",E2224=""),"",E2224-D2224))</f>
        <v/>
      </c>
    </row>
    <row r="2225" spans="6:6" ht="16" x14ac:dyDescent="0.2">
      <c r="F2225" s="47" t="str">
        <f ca="1">IF(_SF_CORE!$A$2="BLOCK",NA(),IF(OR(D2225="",E2225=""),"",E2225-D2225))</f>
        <v/>
      </c>
    </row>
    <row r="2226" spans="6:6" ht="16" x14ac:dyDescent="0.2">
      <c r="F2226" s="47" t="str">
        <f ca="1">IF(_SF_CORE!$A$2="BLOCK",NA(),IF(OR(D2226="",E2226=""),"",E2226-D2226))</f>
        <v/>
      </c>
    </row>
    <row r="2227" spans="6:6" ht="16" x14ac:dyDescent="0.2">
      <c r="F2227" s="47" t="str">
        <f ca="1">IF(_SF_CORE!$A$2="BLOCK",NA(),IF(OR(D2227="",E2227=""),"",E2227-D2227))</f>
        <v/>
      </c>
    </row>
    <row r="2228" spans="6:6" ht="16" x14ac:dyDescent="0.2">
      <c r="F2228" s="47" t="str">
        <f ca="1">IF(_SF_CORE!$A$2="BLOCK",NA(),IF(OR(D2228="",E2228=""),"",E2228-D2228))</f>
        <v/>
      </c>
    </row>
    <row r="2229" spans="6:6" ht="16" x14ac:dyDescent="0.2">
      <c r="F2229" s="47" t="str">
        <f ca="1">IF(_SF_CORE!$A$2="BLOCK",NA(),IF(OR(D2229="",E2229=""),"",E2229-D2229))</f>
        <v/>
      </c>
    </row>
    <row r="2230" spans="6:6" ht="16" x14ac:dyDescent="0.2">
      <c r="F2230" s="47" t="str">
        <f ca="1">IF(_SF_CORE!$A$2="BLOCK",NA(),IF(OR(D2230="",E2230=""),"",E2230-D2230))</f>
        <v/>
      </c>
    </row>
    <row r="2231" spans="6:6" ht="16" x14ac:dyDescent="0.2">
      <c r="F2231" s="47" t="str">
        <f ca="1">IF(_SF_CORE!$A$2="BLOCK",NA(),IF(OR(D2231="",E2231=""),"",E2231-D2231))</f>
        <v/>
      </c>
    </row>
    <row r="2232" spans="6:6" ht="16" x14ac:dyDescent="0.2">
      <c r="F2232" s="47" t="str">
        <f ca="1">IF(_SF_CORE!$A$2="BLOCK",NA(),IF(OR(D2232="",E2232=""),"",E2232-D2232))</f>
        <v/>
      </c>
    </row>
    <row r="2233" spans="6:6" ht="16" x14ac:dyDescent="0.2">
      <c r="F2233" s="47" t="str">
        <f ca="1">IF(_SF_CORE!$A$2="BLOCK",NA(),IF(OR(D2233="",E2233=""),"",E2233-D2233))</f>
        <v/>
      </c>
    </row>
    <row r="2234" spans="6:6" ht="16" x14ac:dyDescent="0.2">
      <c r="F2234" s="47" t="str">
        <f ca="1">IF(_SF_CORE!$A$2="BLOCK",NA(),IF(OR(D2234="",E2234=""),"",E2234-D2234))</f>
        <v/>
      </c>
    </row>
    <row r="2235" spans="6:6" ht="16" x14ac:dyDescent="0.2">
      <c r="F2235" s="47" t="str">
        <f ca="1">IF(_SF_CORE!$A$2="BLOCK",NA(),IF(OR(D2235="",E2235=""),"",E2235-D2235))</f>
        <v/>
      </c>
    </row>
    <row r="2236" spans="6:6" ht="16" x14ac:dyDescent="0.2">
      <c r="F2236" s="47" t="str">
        <f ca="1">IF(_SF_CORE!$A$2="BLOCK",NA(),IF(OR(D2236="",E2236=""),"",E2236-D2236))</f>
        <v/>
      </c>
    </row>
    <row r="2237" spans="6:6" ht="16" x14ac:dyDescent="0.2">
      <c r="F2237" s="47" t="str">
        <f ca="1">IF(_SF_CORE!$A$2="BLOCK",NA(),IF(OR(D2237="",E2237=""),"",E2237-D2237))</f>
        <v/>
      </c>
    </row>
    <row r="2238" spans="6:6" ht="16" x14ac:dyDescent="0.2">
      <c r="F2238" s="47" t="str">
        <f ca="1">IF(_SF_CORE!$A$2="BLOCK",NA(),IF(OR(D2238="",E2238=""),"",E2238-D2238))</f>
        <v/>
      </c>
    </row>
    <row r="2239" spans="6:6" ht="16" x14ac:dyDescent="0.2">
      <c r="F2239" s="47" t="str">
        <f ca="1">IF(_SF_CORE!$A$2="BLOCK",NA(),IF(OR(D2239="",E2239=""),"",E2239-D2239))</f>
        <v/>
      </c>
    </row>
    <row r="2240" spans="6:6" ht="16" x14ac:dyDescent="0.2">
      <c r="F2240" s="47" t="str">
        <f ca="1">IF(_SF_CORE!$A$2="BLOCK",NA(),IF(OR(D2240="",E2240=""),"",E2240-D2240))</f>
        <v/>
      </c>
    </row>
    <row r="2241" spans="6:6" ht="16" x14ac:dyDescent="0.2">
      <c r="F2241" s="47" t="str">
        <f ca="1">IF(_SF_CORE!$A$2="BLOCK",NA(),IF(OR(D2241="",E2241=""),"",E2241-D2241))</f>
        <v/>
      </c>
    </row>
    <row r="2242" spans="6:6" ht="16" x14ac:dyDescent="0.2">
      <c r="F2242" s="47" t="str">
        <f ca="1">IF(_SF_CORE!$A$2="BLOCK",NA(),IF(OR(D2242="",E2242=""),"",E2242-D2242))</f>
        <v/>
      </c>
    </row>
    <row r="2243" spans="6:6" ht="16" x14ac:dyDescent="0.2">
      <c r="F2243" s="47" t="str">
        <f ca="1">IF(_SF_CORE!$A$2="BLOCK",NA(),IF(OR(D2243="",E2243=""),"",E2243-D2243))</f>
        <v/>
      </c>
    </row>
    <row r="2244" spans="6:6" ht="16" x14ac:dyDescent="0.2">
      <c r="F2244" s="47" t="str">
        <f ca="1">IF(_SF_CORE!$A$2="BLOCK",NA(),IF(OR(D2244="",E2244=""),"",E2244-D2244))</f>
        <v/>
      </c>
    </row>
    <row r="2245" spans="6:6" ht="16" x14ac:dyDescent="0.2">
      <c r="F2245" s="47" t="str">
        <f ca="1">IF(_SF_CORE!$A$2="BLOCK",NA(),IF(OR(D2245="",E2245=""),"",E2245-D2245))</f>
        <v/>
      </c>
    </row>
    <row r="2246" spans="6:6" ht="16" x14ac:dyDescent="0.2">
      <c r="F2246" s="47" t="str">
        <f ca="1">IF(_SF_CORE!$A$2="BLOCK",NA(),IF(OR(D2246="",E2246=""),"",E2246-D2246))</f>
        <v/>
      </c>
    </row>
    <row r="2247" spans="6:6" ht="16" x14ac:dyDescent="0.2">
      <c r="F2247" s="47" t="str">
        <f ca="1">IF(_SF_CORE!$A$2="BLOCK",NA(),IF(OR(D2247="",E2247=""),"",E2247-D2247))</f>
        <v/>
      </c>
    </row>
    <row r="2248" spans="6:6" ht="16" x14ac:dyDescent="0.2">
      <c r="F2248" s="47" t="str">
        <f ca="1">IF(_SF_CORE!$A$2="BLOCK",NA(),IF(OR(D2248="",E2248=""),"",E2248-D2248))</f>
        <v/>
      </c>
    </row>
    <row r="2249" spans="6:6" ht="16" x14ac:dyDescent="0.2">
      <c r="F2249" s="47" t="str">
        <f ca="1">IF(_SF_CORE!$A$2="BLOCK",NA(),IF(OR(D2249="",E2249=""),"",E2249-D2249))</f>
        <v/>
      </c>
    </row>
    <row r="2250" spans="6:6" ht="16" x14ac:dyDescent="0.2">
      <c r="F2250" s="47" t="str">
        <f ca="1">IF(_SF_CORE!$A$2="BLOCK",NA(),IF(OR(D2250="",E2250=""),"",E2250-D2250))</f>
        <v/>
      </c>
    </row>
    <row r="2251" spans="6:6" ht="16" x14ac:dyDescent="0.2">
      <c r="F2251" s="47" t="str">
        <f ca="1">IF(_SF_CORE!$A$2="BLOCK",NA(),IF(OR(D2251="",E2251=""),"",E2251-D2251))</f>
        <v/>
      </c>
    </row>
    <row r="2252" spans="6:6" ht="16" x14ac:dyDescent="0.2">
      <c r="F2252" s="47" t="str">
        <f ca="1">IF(_SF_CORE!$A$2="BLOCK",NA(),IF(OR(D2252="",E2252=""),"",E2252-D2252))</f>
        <v/>
      </c>
    </row>
    <row r="2253" spans="6:6" ht="16" x14ac:dyDescent="0.2">
      <c r="F2253" s="47" t="str">
        <f ca="1">IF(_SF_CORE!$A$2="BLOCK",NA(),IF(OR(D2253="",E2253=""),"",E2253-D2253))</f>
        <v/>
      </c>
    </row>
    <row r="2254" spans="6:6" ht="16" x14ac:dyDescent="0.2">
      <c r="F2254" s="47" t="str">
        <f ca="1">IF(_SF_CORE!$A$2="BLOCK",NA(),IF(OR(D2254="",E2254=""),"",E2254-D2254))</f>
        <v/>
      </c>
    </row>
    <row r="2255" spans="6:6" ht="16" x14ac:dyDescent="0.2">
      <c r="F2255" s="47" t="str">
        <f ca="1">IF(_SF_CORE!$A$2="BLOCK",NA(),IF(OR(D2255="",E2255=""),"",E2255-D2255))</f>
        <v/>
      </c>
    </row>
    <row r="2256" spans="6:6" ht="16" x14ac:dyDescent="0.2">
      <c r="F2256" s="47" t="str">
        <f ca="1">IF(_SF_CORE!$A$2="BLOCK",NA(),IF(OR(D2256="",E2256=""),"",E2256-D2256))</f>
        <v/>
      </c>
    </row>
    <row r="2257" spans="6:6" ht="16" x14ac:dyDescent="0.2">
      <c r="F2257" s="47" t="str">
        <f ca="1">IF(_SF_CORE!$A$2="BLOCK",NA(),IF(OR(D2257="",E2257=""),"",E2257-D2257))</f>
        <v/>
      </c>
    </row>
    <row r="2258" spans="6:6" ht="16" x14ac:dyDescent="0.2">
      <c r="F2258" s="47" t="str">
        <f ca="1">IF(_SF_CORE!$A$2="BLOCK",NA(),IF(OR(D2258="",E2258=""),"",E2258-D2258))</f>
        <v/>
      </c>
    </row>
    <row r="2259" spans="6:6" ht="16" x14ac:dyDescent="0.2">
      <c r="F2259" s="47" t="str">
        <f ca="1">IF(_SF_CORE!$A$2="BLOCK",NA(),IF(OR(D2259="",E2259=""),"",E2259-D2259))</f>
        <v/>
      </c>
    </row>
    <row r="2260" spans="6:6" ht="16" x14ac:dyDescent="0.2">
      <c r="F2260" s="47" t="str">
        <f ca="1">IF(_SF_CORE!$A$2="BLOCK",NA(),IF(OR(D2260="",E2260=""),"",E2260-D2260))</f>
        <v/>
      </c>
    </row>
    <row r="2261" spans="6:6" ht="16" x14ac:dyDescent="0.2">
      <c r="F2261" s="47" t="str">
        <f ca="1">IF(_SF_CORE!$A$2="BLOCK",NA(),IF(OR(D2261="",E2261=""),"",E2261-D2261))</f>
        <v/>
      </c>
    </row>
    <row r="2262" spans="6:6" ht="16" x14ac:dyDescent="0.2">
      <c r="F2262" s="47" t="str">
        <f ca="1">IF(_SF_CORE!$A$2="BLOCK",NA(),IF(OR(D2262="",E2262=""),"",E2262-D2262))</f>
        <v/>
      </c>
    </row>
    <row r="2263" spans="6:6" ht="16" x14ac:dyDescent="0.2">
      <c r="F2263" s="47" t="str">
        <f ca="1">IF(_SF_CORE!$A$2="BLOCK",NA(),IF(OR(D2263="",E2263=""),"",E2263-D2263))</f>
        <v/>
      </c>
    </row>
    <row r="2264" spans="6:6" ht="16" x14ac:dyDescent="0.2">
      <c r="F2264" s="47" t="str">
        <f ca="1">IF(_SF_CORE!$A$2="BLOCK",NA(),IF(OR(D2264="",E2264=""),"",E2264-D2264))</f>
        <v/>
      </c>
    </row>
    <row r="2265" spans="6:6" ht="16" x14ac:dyDescent="0.2">
      <c r="F2265" s="47" t="str">
        <f ca="1">IF(_SF_CORE!$A$2="BLOCK",NA(),IF(OR(D2265="",E2265=""),"",E2265-D2265))</f>
        <v/>
      </c>
    </row>
    <row r="2266" spans="6:6" ht="16" x14ac:dyDescent="0.2">
      <c r="F2266" s="47" t="str">
        <f ca="1">IF(_SF_CORE!$A$2="BLOCK",NA(),IF(OR(D2266="",E2266=""),"",E2266-D2266))</f>
        <v/>
      </c>
    </row>
    <row r="2267" spans="6:6" ht="16" x14ac:dyDescent="0.2">
      <c r="F2267" s="47" t="str">
        <f ca="1">IF(_SF_CORE!$A$2="BLOCK",NA(),IF(OR(D2267="",E2267=""),"",E2267-D2267))</f>
        <v/>
      </c>
    </row>
    <row r="2268" spans="6:6" ht="16" x14ac:dyDescent="0.2">
      <c r="F2268" s="47" t="str">
        <f ca="1">IF(_SF_CORE!$A$2="BLOCK",NA(),IF(OR(D2268="",E2268=""),"",E2268-D2268))</f>
        <v/>
      </c>
    </row>
    <row r="2269" spans="6:6" ht="16" x14ac:dyDescent="0.2">
      <c r="F2269" s="47" t="str">
        <f ca="1">IF(_SF_CORE!$A$2="BLOCK",NA(),IF(OR(D2269="",E2269=""),"",E2269-D2269))</f>
        <v/>
      </c>
    </row>
    <row r="2270" spans="6:6" ht="16" x14ac:dyDescent="0.2">
      <c r="F2270" s="47" t="str">
        <f ca="1">IF(_SF_CORE!$A$2="BLOCK",NA(),IF(OR(D2270="",E2270=""),"",E2270-D2270))</f>
        <v/>
      </c>
    </row>
    <row r="2271" spans="6:6" ht="16" x14ac:dyDescent="0.2">
      <c r="F2271" s="47" t="str">
        <f ca="1">IF(_SF_CORE!$A$2="BLOCK",NA(),IF(OR(D2271="",E2271=""),"",E2271-D2271))</f>
        <v/>
      </c>
    </row>
    <row r="2272" spans="6:6" ht="16" x14ac:dyDescent="0.2">
      <c r="F2272" s="47" t="str">
        <f ca="1">IF(_SF_CORE!$A$2="BLOCK",NA(),IF(OR(D2272="",E2272=""),"",E2272-D2272))</f>
        <v/>
      </c>
    </row>
    <row r="2273" spans="6:6" ht="16" x14ac:dyDescent="0.2">
      <c r="F2273" s="47" t="str">
        <f ca="1">IF(_SF_CORE!$A$2="BLOCK",NA(),IF(OR(D2273="",E2273=""),"",E2273-D2273))</f>
        <v/>
      </c>
    </row>
    <row r="2274" spans="6:6" ht="16" x14ac:dyDescent="0.2">
      <c r="F2274" s="47" t="str">
        <f ca="1">IF(_SF_CORE!$A$2="BLOCK",NA(),IF(OR(D2274="",E2274=""),"",E2274-D2274))</f>
        <v/>
      </c>
    </row>
    <row r="2275" spans="6:6" ht="16" x14ac:dyDescent="0.2">
      <c r="F2275" s="47" t="str">
        <f ca="1">IF(_SF_CORE!$A$2="BLOCK",NA(),IF(OR(D2275="",E2275=""),"",E2275-D2275))</f>
        <v/>
      </c>
    </row>
    <row r="2276" spans="6:6" ht="16" x14ac:dyDescent="0.2">
      <c r="F2276" s="47" t="str">
        <f ca="1">IF(_SF_CORE!$A$2="BLOCK",NA(),IF(OR(D2276="",E2276=""),"",E2276-D2276))</f>
        <v/>
      </c>
    </row>
    <row r="2277" spans="6:6" ht="16" x14ac:dyDescent="0.2">
      <c r="F2277" s="47" t="str">
        <f ca="1">IF(_SF_CORE!$A$2="BLOCK",NA(),IF(OR(D2277="",E2277=""),"",E2277-D2277))</f>
        <v/>
      </c>
    </row>
    <row r="2278" spans="6:6" ht="16" x14ac:dyDescent="0.2">
      <c r="F2278" s="47" t="str">
        <f ca="1">IF(_SF_CORE!$A$2="BLOCK",NA(),IF(OR(D2278="",E2278=""),"",E2278-D2278))</f>
        <v/>
      </c>
    </row>
    <row r="2279" spans="6:6" ht="16" x14ac:dyDescent="0.2">
      <c r="F2279" s="47" t="str">
        <f ca="1">IF(_SF_CORE!$A$2="BLOCK",NA(),IF(OR(D2279="",E2279=""),"",E2279-D2279))</f>
        <v/>
      </c>
    </row>
    <row r="2280" spans="6:6" ht="16" x14ac:dyDescent="0.2">
      <c r="F2280" s="47" t="str">
        <f ca="1">IF(_SF_CORE!$A$2="BLOCK",NA(),IF(OR(D2280="",E2280=""),"",E2280-D2280))</f>
        <v/>
      </c>
    </row>
    <row r="2281" spans="6:6" ht="16" x14ac:dyDescent="0.2">
      <c r="F2281" s="47" t="str">
        <f ca="1">IF(_SF_CORE!$A$2="BLOCK",NA(),IF(OR(D2281="",E2281=""),"",E2281-D2281))</f>
        <v/>
      </c>
    </row>
    <row r="2282" spans="6:6" ht="16" x14ac:dyDescent="0.2">
      <c r="F2282" s="47" t="str">
        <f ca="1">IF(_SF_CORE!$A$2="BLOCK",NA(),IF(OR(D2282="",E2282=""),"",E2282-D2282))</f>
        <v/>
      </c>
    </row>
    <row r="2283" spans="6:6" ht="16" x14ac:dyDescent="0.2">
      <c r="F2283" s="47" t="str">
        <f ca="1">IF(_SF_CORE!$A$2="BLOCK",NA(),IF(OR(D2283="",E2283=""),"",E2283-D2283))</f>
        <v/>
      </c>
    </row>
    <row r="2284" spans="6:6" ht="16" x14ac:dyDescent="0.2">
      <c r="F2284" s="47" t="str">
        <f ca="1">IF(_SF_CORE!$A$2="BLOCK",NA(),IF(OR(D2284="",E2284=""),"",E2284-D2284))</f>
        <v/>
      </c>
    </row>
    <row r="2285" spans="6:6" ht="16" x14ac:dyDescent="0.2">
      <c r="F2285" s="47" t="str">
        <f ca="1">IF(_SF_CORE!$A$2="BLOCK",NA(),IF(OR(D2285="",E2285=""),"",E2285-D2285))</f>
        <v/>
      </c>
    </row>
    <row r="2286" spans="6:6" ht="16" x14ac:dyDescent="0.2">
      <c r="F2286" s="47" t="str">
        <f ca="1">IF(_SF_CORE!$A$2="BLOCK",NA(),IF(OR(D2286="",E2286=""),"",E2286-D2286))</f>
        <v/>
      </c>
    </row>
    <row r="2287" spans="6:6" ht="16" x14ac:dyDescent="0.2">
      <c r="F2287" s="47" t="str">
        <f ca="1">IF(_SF_CORE!$A$2="BLOCK",NA(),IF(OR(D2287="",E2287=""),"",E2287-D2287))</f>
        <v/>
      </c>
    </row>
    <row r="2288" spans="6:6" ht="16" x14ac:dyDescent="0.2">
      <c r="F2288" s="47" t="str">
        <f ca="1">IF(_SF_CORE!$A$2="BLOCK",NA(),IF(OR(D2288="",E2288=""),"",E2288-D2288))</f>
        <v/>
      </c>
    </row>
    <row r="2289" spans="6:6" ht="16" x14ac:dyDescent="0.2">
      <c r="F2289" s="47" t="str">
        <f ca="1">IF(_SF_CORE!$A$2="BLOCK",NA(),IF(OR(D2289="",E2289=""),"",E2289-D2289))</f>
        <v/>
      </c>
    </row>
    <row r="2290" spans="6:6" ht="16" x14ac:dyDescent="0.2">
      <c r="F2290" s="47" t="str">
        <f ca="1">IF(_SF_CORE!$A$2="BLOCK",NA(),IF(OR(D2290="",E2290=""),"",E2290-D2290))</f>
        <v/>
      </c>
    </row>
    <row r="2291" spans="6:6" ht="16" x14ac:dyDescent="0.2">
      <c r="F2291" s="47" t="str">
        <f ca="1">IF(_SF_CORE!$A$2="BLOCK",NA(),IF(OR(D2291="",E2291=""),"",E2291-D2291))</f>
        <v/>
      </c>
    </row>
    <row r="2292" spans="6:6" ht="16" x14ac:dyDescent="0.2">
      <c r="F2292" s="47" t="str">
        <f ca="1">IF(_SF_CORE!$A$2="BLOCK",NA(),IF(OR(D2292="",E2292=""),"",E2292-D2292))</f>
        <v/>
      </c>
    </row>
    <row r="2293" spans="6:6" ht="16" x14ac:dyDescent="0.2">
      <c r="F2293" s="47" t="str">
        <f ca="1">IF(_SF_CORE!$A$2="BLOCK",NA(),IF(OR(D2293="",E2293=""),"",E2293-D2293))</f>
        <v/>
      </c>
    </row>
    <row r="2294" spans="6:6" ht="16" x14ac:dyDescent="0.2">
      <c r="F2294" s="47" t="str">
        <f ca="1">IF(_SF_CORE!$A$2="BLOCK",NA(),IF(OR(D2294="",E2294=""),"",E2294-D2294))</f>
        <v/>
      </c>
    </row>
    <row r="2295" spans="6:6" ht="16" x14ac:dyDescent="0.2">
      <c r="F2295" s="47" t="str">
        <f ca="1">IF(_SF_CORE!$A$2="BLOCK",NA(),IF(OR(D2295="",E2295=""),"",E2295-D2295))</f>
        <v/>
      </c>
    </row>
    <row r="2296" spans="6:6" ht="16" x14ac:dyDescent="0.2">
      <c r="F2296" s="47" t="str">
        <f ca="1">IF(_SF_CORE!$A$2="BLOCK",NA(),IF(OR(D2296="",E2296=""),"",E2296-D2296))</f>
        <v/>
      </c>
    </row>
    <row r="2297" spans="6:6" ht="16" x14ac:dyDescent="0.2">
      <c r="F2297" s="47" t="str">
        <f ca="1">IF(_SF_CORE!$A$2="BLOCK",NA(),IF(OR(D2297="",E2297=""),"",E2297-D2297))</f>
        <v/>
      </c>
    </row>
    <row r="2298" spans="6:6" ht="16" x14ac:dyDescent="0.2">
      <c r="F2298" s="47" t="str">
        <f ca="1">IF(_SF_CORE!$A$2="BLOCK",NA(),IF(OR(D2298="",E2298=""),"",E2298-D2298))</f>
        <v/>
      </c>
    </row>
    <row r="2299" spans="6:6" ht="16" x14ac:dyDescent="0.2">
      <c r="F2299" s="47" t="str">
        <f ca="1">IF(_SF_CORE!$A$2="BLOCK",NA(),IF(OR(D2299="",E2299=""),"",E2299-D2299))</f>
        <v/>
      </c>
    </row>
    <row r="2300" spans="6:6" ht="16" x14ac:dyDescent="0.2">
      <c r="F2300" s="47" t="str">
        <f ca="1">IF(_SF_CORE!$A$2="BLOCK",NA(),IF(OR(D2300="",E2300=""),"",E2300-D2300))</f>
        <v/>
      </c>
    </row>
    <row r="2301" spans="6:6" ht="16" x14ac:dyDescent="0.2">
      <c r="F2301" s="47" t="str">
        <f ca="1">IF(_SF_CORE!$A$2="BLOCK",NA(),IF(OR(D2301="",E2301=""),"",E2301-D2301))</f>
        <v/>
      </c>
    </row>
    <row r="2302" spans="6:6" ht="16" x14ac:dyDescent="0.2">
      <c r="F2302" s="47" t="str">
        <f ca="1">IF(_SF_CORE!$A$2="BLOCK",NA(),IF(OR(D2302="",E2302=""),"",E2302-D2302))</f>
        <v/>
      </c>
    </row>
    <row r="2303" spans="6:6" ht="16" x14ac:dyDescent="0.2">
      <c r="F2303" s="47" t="str">
        <f ca="1">IF(_SF_CORE!$A$2="BLOCK",NA(),IF(OR(D2303="",E2303=""),"",E2303-D2303))</f>
        <v/>
      </c>
    </row>
    <row r="2304" spans="6:6" ht="16" x14ac:dyDescent="0.2">
      <c r="F2304" s="47" t="str">
        <f ca="1">IF(_SF_CORE!$A$2="BLOCK",NA(),IF(OR(D2304="",E2304=""),"",E2304-D2304))</f>
        <v/>
      </c>
    </row>
    <row r="2305" spans="6:6" ht="16" x14ac:dyDescent="0.2">
      <c r="F2305" s="47" t="str">
        <f ca="1">IF(_SF_CORE!$A$2="BLOCK",NA(),IF(OR(D2305="",E2305=""),"",E2305-D2305))</f>
        <v/>
      </c>
    </row>
    <row r="2306" spans="6:6" ht="16" x14ac:dyDescent="0.2">
      <c r="F2306" s="47" t="str">
        <f ca="1">IF(_SF_CORE!$A$2="BLOCK",NA(),IF(OR(D2306="",E2306=""),"",E2306-D2306))</f>
        <v/>
      </c>
    </row>
    <row r="2307" spans="6:6" ht="16" x14ac:dyDescent="0.2">
      <c r="F2307" s="47" t="str">
        <f ca="1">IF(_SF_CORE!$A$2="BLOCK",NA(),IF(OR(D2307="",E2307=""),"",E2307-D2307))</f>
        <v/>
      </c>
    </row>
    <row r="2308" spans="6:6" ht="16" x14ac:dyDescent="0.2">
      <c r="F2308" s="47" t="str">
        <f ca="1">IF(_SF_CORE!$A$2="BLOCK",NA(),IF(OR(D2308="",E2308=""),"",E2308-D2308))</f>
        <v/>
      </c>
    </row>
    <row r="2309" spans="6:6" ht="16" x14ac:dyDescent="0.2">
      <c r="F2309" s="47" t="str">
        <f ca="1">IF(_SF_CORE!$A$2="BLOCK",NA(),IF(OR(D2309="",E2309=""),"",E2309-D2309))</f>
        <v/>
      </c>
    </row>
    <row r="2310" spans="6:6" ht="16" x14ac:dyDescent="0.2">
      <c r="F2310" s="47" t="str">
        <f ca="1">IF(_SF_CORE!$A$2="BLOCK",NA(),IF(OR(D2310="",E2310=""),"",E2310-D2310))</f>
        <v/>
      </c>
    </row>
    <row r="2311" spans="6:6" ht="16" x14ac:dyDescent="0.2">
      <c r="F2311" s="47" t="str">
        <f ca="1">IF(_SF_CORE!$A$2="BLOCK",NA(),IF(OR(D2311="",E2311=""),"",E2311-D2311))</f>
        <v/>
      </c>
    </row>
    <row r="2312" spans="6:6" ht="16" x14ac:dyDescent="0.2">
      <c r="F2312" s="47" t="str">
        <f ca="1">IF(_SF_CORE!$A$2="BLOCK",NA(),IF(OR(D2312="",E2312=""),"",E2312-D2312))</f>
        <v/>
      </c>
    </row>
    <row r="2313" spans="6:6" ht="16" x14ac:dyDescent="0.2">
      <c r="F2313" s="47" t="str">
        <f ca="1">IF(_SF_CORE!$A$2="BLOCK",NA(),IF(OR(D2313="",E2313=""),"",E2313-D2313))</f>
        <v/>
      </c>
    </row>
    <row r="2314" spans="6:6" ht="16" x14ac:dyDescent="0.2">
      <c r="F2314" s="47" t="str">
        <f ca="1">IF(_SF_CORE!$A$2="BLOCK",NA(),IF(OR(D2314="",E2314=""),"",E2314-D2314))</f>
        <v/>
      </c>
    </row>
    <row r="2315" spans="6:6" ht="16" x14ac:dyDescent="0.2">
      <c r="F2315" s="47" t="str">
        <f ca="1">IF(_SF_CORE!$A$2="BLOCK",NA(),IF(OR(D2315="",E2315=""),"",E2315-D2315))</f>
        <v/>
      </c>
    </row>
    <row r="2316" spans="6:6" ht="16" x14ac:dyDescent="0.2">
      <c r="F2316" s="47" t="str">
        <f ca="1">IF(_SF_CORE!$A$2="BLOCK",NA(),IF(OR(D2316="",E2316=""),"",E2316-D2316))</f>
        <v/>
      </c>
    </row>
    <row r="2317" spans="6:6" ht="16" x14ac:dyDescent="0.2">
      <c r="F2317" s="47" t="str">
        <f ca="1">IF(_SF_CORE!$A$2="BLOCK",NA(),IF(OR(D2317="",E2317=""),"",E2317-D2317))</f>
        <v/>
      </c>
    </row>
    <row r="2318" spans="6:6" ht="16" x14ac:dyDescent="0.2">
      <c r="F2318" s="47" t="str">
        <f ca="1">IF(_SF_CORE!$A$2="BLOCK",NA(),IF(OR(D2318="",E2318=""),"",E2318-D2318))</f>
        <v/>
      </c>
    </row>
    <row r="2319" spans="6:6" ht="16" x14ac:dyDescent="0.2">
      <c r="F2319" s="47" t="str">
        <f ca="1">IF(_SF_CORE!$A$2="BLOCK",NA(),IF(OR(D2319="",E2319=""),"",E2319-D2319))</f>
        <v/>
      </c>
    </row>
    <row r="2320" spans="6:6" ht="16" x14ac:dyDescent="0.2">
      <c r="F2320" s="47" t="str">
        <f ca="1">IF(_SF_CORE!$A$2="BLOCK",NA(),IF(OR(D2320="",E2320=""),"",E2320-D2320))</f>
        <v/>
      </c>
    </row>
    <row r="2321" spans="6:6" ht="16" x14ac:dyDescent="0.2">
      <c r="F2321" s="47" t="str">
        <f ca="1">IF(_SF_CORE!$A$2="BLOCK",NA(),IF(OR(D2321="",E2321=""),"",E2321-D2321))</f>
        <v/>
      </c>
    </row>
    <row r="2322" spans="6:6" ht="16" x14ac:dyDescent="0.2">
      <c r="F2322" s="47" t="str">
        <f ca="1">IF(_SF_CORE!$A$2="BLOCK",NA(),IF(OR(D2322="",E2322=""),"",E2322-D2322))</f>
        <v/>
      </c>
    </row>
    <row r="2323" spans="6:6" ht="16" x14ac:dyDescent="0.2">
      <c r="F2323" s="47" t="str">
        <f ca="1">IF(_SF_CORE!$A$2="BLOCK",NA(),IF(OR(D2323="",E2323=""),"",E2323-D2323))</f>
        <v/>
      </c>
    </row>
    <row r="2324" spans="6:6" ht="16" x14ac:dyDescent="0.2">
      <c r="F2324" s="47" t="str">
        <f ca="1">IF(_SF_CORE!$A$2="BLOCK",NA(),IF(OR(D2324="",E2324=""),"",E2324-D2324))</f>
        <v/>
      </c>
    </row>
    <row r="2325" spans="6:6" ht="16" x14ac:dyDescent="0.2">
      <c r="F2325" s="47" t="str">
        <f ca="1">IF(_SF_CORE!$A$2="BLOCK",NA(),IF(OR(D2325="",E2325=""),"",E2325-D2325))</f>
        <v/>
      </c>
    </row>
    <row r="2326" spans="6:6" ht="16" x14ac:dyDescent="0.2">
      <c r="F2326" s="47" t="str">
        <f ca="1">IF(_SF_CORE!$A$2="BLOCK",NA(),IF(OR(D2326="",E2326=""),"",E2326-D2326))</f>
        <v/>
      </c>
    </row>
    <row r="2327" spans="6:6" ht="16" x14ac:dyDescent="0.2">
      <c r="F2327" s="47" t="str">
        <f ca="1">IF(_SF_CORE!$A$2="BLOCK",NA(),IF(OR(D2327="",E2327=""),"",E2327-D2327))</f>
        <v/>
      </c>
    </row>
    <row r="2328" spans="6:6" ht="16" x14ac:dyDescent="0.2">
      <c r="F2328" s="47" t="str">
        <f ca="1">IF(_SF_CORE!$A$2="BLOCK",NA(),IF(OR(D2328="",E2328=""),"",E2328-D2328))</f>
        <v/>
      </c>
    </row>
    <row r="2329" spans="6:6" ht="16" x14ac:dyDescent="0.2">
      <c r="F2329" s="47" t="str">
        <f ca="1">IF(_SF_CORE!$A$2="BLOCK",NA(),IF(OR(D2329="",E2329=""),"",E2329-D2329))</f>
        <v/>
      </c>
    </row>
    <row r="2330" spans="6:6" ht="16" x14ac:dyDescent="0.2">
      <c r="F2330" s="47" t="str">
        <f ca="1">IF(_SF_CORE!$A$2="BLOCK",NA(),IF(OR(D2330="",E2330=""),"",E2330-D2330))</f>
        <v/>
      </c>
    </row>
    <row r="2331" spans="6:6" ht="16" x14ac:dyDescent="0.2">
      <c r="F2331" s="47" t="str">
        <f ca="1">IF(_SF_CORE!$A$2="BLOCK",NA(),IF(OR(D2331="",E2331=""),"",E2331-D2331))</f>
        <v/>
      </c>
    </row>
    <row r="2332" spans="6:6" ht="16" x14ac:dyDescent="0.2">
      <c r="F2332" s="47" t="str">
        <f ca="1">IF(_SF_CORE!$A$2="BLOCK",NA(),IF(OR(D2332="",E2332=""),"",E2332-D2332))</f>
        <v/>
      </c>
    </row>
    <row r="2333" spans="6:6" ht="16" x14ac:dyDescent="0.2">
      <c r="F2333" s="47" t="str">
        <f ca="1">IF(_SF_CORE!$A$2="BLOCK",NA(),IF(OR(D2333="",E2333=""),"",E2333-D2333))</f>
        <v/>
      </c>
    </row>
    <row r="2334" spans="6:6" ht="16" x14ac:dyDescent="0.2">
      <c r="F2334" s="47" t="str">
        <f ca="1">IF(_SF_CORE!$A$2="BLOCK",NA(),IF(OR(D2334="",E2334=""),"",E2334-D2334))</f>
        <v/>
      </c>
    </row>
    <row r="2335" spans="6:6" ht="16" x14ac:dyDescent="0.2">
      <c r="F2335" s="47" t="str">
        <f ca="1">IF(_SF_CORE!$A$2="BLOCK",NA(),IF(OR(D2335="",E2335=""),"",E2335-D2335))</f>
        <v/>
      </c>
    </row>
    <row r="2336" spans="6:6" ht="16" x14ac:dyDescent="0.2">
      <c r="F2336" s="47" t="str">
        <f ca="1">IF(_SF_CORE!$A$2="BLOCK",NA(),IF(OR(D2336="",E2336=""),"",E2336-D2336))</f>
        <v/>
      </c>
    </row>
    <row r="2337" spans="6:6" ht="16" x14ac:dyDescent="0.2">
      <c r="F2337" s="47" t="str">
        <f ca="1">IF(_SF_CORE!$A$2="BLOCK",NA(),IF(OR(D2337="",E2337=""),"",E2337-D2337))</f>
        <v/>
      </c>
    </row>
    <row r="2338" spans="6:6" ht="16" x14ac:dyDescent="0.2">
      <c r="F2338" s="47" t="str">
        <f ca="1">IF(_SF_CORE!$A$2="BLOCK",NA(),IF(OR(D2338="",E2338=""),"",E2338-D2338))</f>
        <v/>
      </c>
    </row>
    <row r="2339" spans="6:6" ht="16" x14ac:dyDescent="0.2">
      <c r="F2339" s="47" t="str">
        <f ca="1">IF(_SF_CORE!$A$2="BLOCK",NA(),IF(OR(D2339="",E2339=""),"",E2339-D2339))</f>
        <v/>
      </c>
    </row>
    <row r="2340" spans="6:6" ht="16" x14ac:dyDescent="0.2">
      <c r="F2340" s="47" t="str">
        <f ca="1">IF(_SF_CORE!$A$2="BLOCK",NA(),IF(OR(D2340="",E2340=""),"",E2340-D2340))</f>
        <v/>
      </c>
    </row>
    <row r="2341" spans="6:6" ht="16" x14ac:dyDescent="0.2">
      <c r="F2341" s="47" t="str">
        <f ca="1">IF(_SF_CORE!$A$2="BLOCK",NA(),IF(OR(D2341="",E2341=""),"",E2341-D2341))</f>
        <v/>
      </c>
    </row>
    <row r="2342" spans="6:6" ht="16" x14ac:dyDescent="0.2">
      <c r="F2342" s="47" t="str">
        <f ca="1">IF(_SF_CORE!$A$2="BLOCK",NA(),IF(OR(D2342="",E2342=""),"",E2342-D2342))</f>
        <v/>
      </c>
    </row>
    <row r="2343" spans="6:6" ht="16" x14ac:dyDescent="0.2">
      <c r="F2343" s="47" t="str">
        <f ca="1">IF(_SF_CORE!$A$2="BLOCK",NA(),IF(OR(D2343="",E2343=""),"",E2343-D2343))</f>
        <v/>
      </c>
    </row>
    <row r="2344" spans="6:6" ht="16" x14ac:dyDescent="0.2">
      <c r="F2344" s="47" t="str">
        <f ca="1">IF(_SF_CORE!$A$2="BLOCK",NA(),IF(OR(D2344="",E2344=""),"",E2344-D2344))</f>
        <v/>
      </c>
    </row>
    <row r="2345" spans="6:6" ht="16" x14ac:dyDescent="0.2">
      <c r="F2345" s="47" t="str">
        <f ca="1">IF(_SF_CORE!$A$2="BLOCK",NA(),IF(OR(D2345="",E2345=""),"",E2345-D2345))</f>
        <v/>
      </c>
    </row>
    <row r="2346" spans="6:6" ht="16" x14ac:dyDescent="0.2">
      <c r="F2346" s="47" t="str">
        <f ca="1">IF(_SF_CORE!$A$2="BLOCK",NA(),IF(OR(D2346="",E2346=""),"",E2346-D2346))</f>
        <v/>
      </c>
    </row>
    <row r="2347" spans="6:6" ht="16" x14ac:dyDescent="0.2">
      <c r="F2347" s="47" t="str">
        <f ca="1">IF(_SF_CORE!$A$2="BLOCK",NA(),IF(OR(D2347="",E2347=""),"",E2347-D2347))</f>
        <v/>
      </c>
    </row>
    <row r="2348" spans="6:6" ht="16" x14ac:dyDescent="0.2">
      <c r="F2348" s="47" t="str">
        <f ca="1">IF(_SF_CORE!$A$2="BLOCK",NA(),IF(OR(D2348="",E2348=""),"",E2348-D2348))</f>
        <v/>
      </c>
    </row>
    <row r="2349" spans="6:6" ht="16" x14ac:dyDescent="0.2">
      <c r="F2349" s="47" t="str">
        <f ca="1">IF(_SF_CORE!$A$2="BLOCK",NA(),IF(OR(D2349="",E2349=""),"",E2349-D2349))</f>
        <v/>
      </c>
    </row>
    <row r="2350" spans="6:6" ht="16" x14ac:dyDescent="0.2">
      <c r="F2350" s="47" t="str">
        <f ca="1">IF(_SF_CORE!$A$2="BLOCK",NA(),IF(OR(D2350="",E2350=""),"",E2350-D2350))</f>
        <v/>
      </c>
    </row>
    <row r="2351" spans="6:6" ht="16" x14ac:dyDescent="0.2">
      <c r="F2351" s="47" t="str">
        <f ca="1">IF(_SF_CORE!$A$2="BLOCK",NA(),IF(OR(D2351="",E2351=""),"",E2351-D2351))</f>
        <v/>
      </c>
    </row>
    <row r="2352" spans="6:6" ht="16" x14ac:dyDescent="0.2">
      <c r="F2352" s="47" t="str">
        <f ca="1">IF(_SF_CORE!$A$2="BLOCK",NA(),IF(OR(D2352="",E2352=""),"",E2352-D2352))</f>
        <v/>
      </c>
    </row>
    <row r="2353" spans="6:6" ht="16" x14ac:dyDescent="0.2">
      <c r="F2353" s="47" t="str">
        <f ca="1">IF(_SF_CORE!$A$2="BLOCK",NA(),IF(OR(D2353="",E2353=""),"",E2353-D2353))</f>
        <v/>
      </c>
    </row>
    <row r="2354" spans="6:6" ht="16" x14ac:dyDescent="0.2">
      <c r="F2354" s="47" t="str">
        <f ca="1">IF(_SF_CORE!$A$2="BLOCK",NA(),IF(OR(D2354="",E2354=""),"",E2354-D2354))</f>
        <v/>
      </c>
    </row>
    <row r="2355" spans="6:6" ht="16" x14ac:dyDescent="0.2">
      <c r="F2355" s="47" t="str">
        <f ca="1">IF(_SF_CORE!$A$2="BLOCK",NA(),IF(OR(D2355="",E2355=""),"",E2355-D2355))</f>
        <v/>
      </c>
    </row>
    <row r="2356" spans="6:6" ht="16" x14ac:dyDescent="0.2">
      <c r="F2356" s="47" t="str">
        <f ca="1">IF(_SF_CORE!$A$2="BLOCK",NA(),IF(OR(D2356="",E2356=""),"",E2356-D2356))</f>
        <v/>
      </c>
    </row>
    <row r="2357" spans="6:6" ht="16" x14ac:dyDescent="0.2">
      <c r="F2357" s="47" t="str">
        <f ca="1">IF(_SF_CORE!$A$2="BLOCK",NA(),IF(OR(D2357="",E2357=""),"",E2357-D2357))</f>
        <v/>
      </c>
    </row>
    <row r="2358" spans="6:6" ht="16" x14ac:dyDescent="0.2">
      <c r="F2358" s="47" t="str">
        <f ca="1">IF(_SF_CORE!$A$2="BLOCK",NA(),IF(OR(D2358="",E2358=""),"",E2358-D2358))</f>
        <v/>
      </c>
    </row>
    <row r="2359" spans="6:6" ht="16" x14ac:dyDescent="0.2">
      <c r="F2359" s="47" t="str">
        <f ca="1">IF(_SF_CORE!$A$2="BLOCK",NA(),IF(OR(D2359="",E2359=""),"",E2359-D2359))</f>
        <v/>
      </c>
    </row>
    <row r="2360" spans="6:6" ht="16" x14ac:dyDescent="0.2">
      <c r="F2360" s="47" t="str">
        <f ca="1">IF(_SF_CORE!$A$2="BLOCK",NA(),IF(OR(D2360="",E2360=""),"",E2360-D2360))</f>
        <v/>
      </c>
    </row>
    <row r="2361" spans="6:6" ht="16" x14ac:dyDescent="0.2">
      <c r="F2361" s="47" t="str">
        <f ca="1">IF(_SF_CORE!$A$2="BLOCK",NA(),IF(OR(D2361="",E2361=""),"",E2361-D2361))</f>
        <v/>
      </c>
    </row>
    <row r="2362" spans="6:6" ht="16" x14ac:dyDescent="0.2">
      <c r="F2362" s="47" t="str">
        <f ca="1">IF(_SF_CORE!$A$2="BLOCK",NA(),IF(OR(D2362="",E2362=""),"",E2362-D2362))</f>
        <v/>
      </c>
    </row>
    <row r="2363" spans="6:6" ht="16" x14ac:dyDescent="0.2">
      <c r="F2363" s="47" t="str">
        <f ca="1">IF(_SF_CORE!$A$2="BLOCK",NA(),IF(OR(D2363="",E2363=""),"",E2363-D2363))</f>
        <v/>
      </c>
    </row>
    <row r="2364" spans="6:6" ht="16" x14ac:dyDescent="0.2">
      <c r="F2364" s="47" t="str">
        <f ca="1">IF(_SF_CORE!$A$2="BLOCK",NA(),IF(OR(D2364="",E2364=""),"",E2364-D2364))</f>
        <v/>
      </c>
    </row>
    <row r="2365" spans="6:6" ht="16" x14ac:dyDescent="0.2">
      <c r="F2365" s="47" t="str">
        <f ca="1">IF(_SF_CORE!$A$2="BLOCK",NA(),IF(OR(D2365="",E2365=""),"",E2365-D2365))</f>
        <v/>
      </c>
    </row>
    <row r="2366" spans="6:6" ht="16" x14ac:dyDescent="0.2">
      <c r="F2366" s="47" t="str">
        <f ca="1">IF(_SF_CORE!$A$2="BLOCK",NA(),IF(OR(D2366="",E2366=""),"",E2366-D2366))</f>
        <v/>
      </c>
    </row>
    <row r="2367" spans="6:6" ht="16" x14ac:dyDescent="0.2">
      <c r="F2367" s="47" t="str">
        <f ca="1">IF(_SF_CORE!$A$2="BLOCK",NA(),IF(OR(D2367="",E2367=""),"",E2367-D2367))</f>
        <v/>
      </c>
    </row>
    <row r="2368" spans="6:6" ht="16" x14ac:dyDescent="0.2">
      <c r="F2368" s="47" t="str">
        <f ca="1">IF(_SF_CORE!$A$2="BLOCK",NA(),IF(OR(D2368="",E2368=""),"",E2368-D2368))</f>
        <v/>
      </c>
    </row>
    <row r="2369" spans="6:6" ht="16" x14ac:dyDescent="0.2">
      <c r="F2369" s="47" t="str">
        <f ca="1">IF(_SF_CORE!$A$2="BLOCK",NA(),IF(OR(D2369="",E2369=""),"",E2369-D2369))</f>
        <v/>
      </c>
    </row>
    <row r="2370" spans="6:6" ht="16" x14ac:dyDescent="0.2">
      <c r="F2370" s="47" t="str">
        <f ca="1">IF(_SF_CORE!$A$2="BLOCK",NA(),IF(OR(D2370="",E2370=""),"",E2370-D2370))</f>
        <v/>
      </c>
    </row>
    <row r="2371" spans="6:6" ht="16" x14ac:dyDescent="0.2">
      <c r="F2371" s="47" t="str">
        <f ca="1">IF(_SF_CORE!$A$2="BLOCK",NA(),IF(OR(D2371="",E2371=""),"",E2371-D2371))</f>
        <v/>
      </c>
    </row>
    <row r="2372" spans="6:6" ht="16" x14ac:dyDescent="0.2">
      <c r="F2372" s="47" t="str">
        <f ca="1">IF(_SF_CORE!$A$2="BLOCK",NA(),IF(OR(D2372="",E2372=""),"",E2372-D2372))</f>
        <v/>
      </c>
    </row>
    <row r="2373" spans="6:6" ht="16" x14ac:dyDescent="0.2">
      <c r="F2373" s="47" t="str">
        <f ca="1">IF(_SF_CORE!$A$2="BLOCK",NA(),IF(OR(D2373="",E2373=""),"",E2373-D2373))</f>
        <v/>
      </c>
    </row>
    <row r="2374" spans="6:6" ht="16" x14ac:dyDescent="0.2">
      <c r="F2374" s="47" t="str">
        <f ca="1">IF(_SF_CORE!$A$2="BLOCK",NA(),IF(OR(D2374="",E2374=""),"",E2374-D2374))</f>
        <v/>
      </c>
    </row>
    <row r="2375" spans="6:6" ht="16" x14ac:dyDescent="0.2">
      <c r="F2375" s="47" t="str">
        <f ca="1">IF(_SF_CORE!$A$2="BLOCK",NA(),IF(OR(D2375="",E2375=""),"",E2375-D2375))</f>
        <v/>
      </c>
    </row>
    <row r="2376" spans="6:6" ht="16" x14ac:dyDescent="0.2">
      <c r="F2376" s="47" t="str">
        <f ca="1">IF(_SF_CORE!$A$2="BLOCK",NA(),IF(OR(D2376="",E2376=""),"",E2376-D2376))</f>
        <v/>
      </c>
    </row>
    <row r="2377" spans="6:6" ht="16" x14ac:dyDescent="0.2">
      <c r="F2377" s="47" t="str">
        <f ca="1">IF(_SF_CORE!$A$2="BLOCK",NA(),IF(OR(D2377="",E2377=""),"",E2377-D2377))</f>
        <v/>
      </c>
    </row>
    <row r="2378" spans="6:6" ht="16" x14ac:dyDescent="0.2">
      <c r="F2378" s="47" t="str">
        <f ca="1">IF(_SF_CORE!$A$2="BLOCK",NA(),IF(OR(D2378="",E2378=""),"",E2378-D2378))</f>
        <v/>
      </c>
    </row>
    <row r="2379" spans="6:6" ht="16" x14ac:dyDescent="0.2">
      <c r="F2379" s="47" t="str">
        <f ca="1">IF(_SF_CORE!$A$2="BLOCK",NA(),IF(OR(D2379="",E2379=""),"",E2379-D2379))</f>
        <v/>
      </c>
    </row>
    <row r="2380" spans="6:6" ht="16" x14ac:dyDescent="0.2">
      <c r="F2380" s="47" t="str">
        <f ca="1">IF(_SF_CORE!$A$2="BLOCK",NA(),IF(OR(D2380="",E2380=""),"",E2380-D2380))</f>
        <v/>
      </c>
    </row>
    <row r="2381" spans="6:6" ht="16" x14ac:dyDescent="0.2">
      <c r="F2381" s="47" t="str">
        <f ca="1">IF(_SF_CORE!$A$2="BLOCK",NA(),IF(OR(D2381="",E2381=""),"",E2381-D2381))</f>
        <v/>
      </c>
    </row>
    <row r="2382" spans="6:6" ht="16" x14ac:dyDescent="0.2">
      <c r="F2382" s="47" t="str">
        <f ca="1">IF(_SF_CORE!$A$2="BLOCK",NA(),IF(OR(D2382="",E2382=""),"",E2382-D2382))</f>
        <v/>
      </c>
    </row>
    <row r="2383" spans="6:6" ht="16" x14ac:dyDescent="0.2">
      <c r="F2383" s="47" t="str">
        <f ca="1">IF(_SF_CORE!$A$2="BLOCK",NA(),IF(OR(D2383="",E2383=""),"",E2383-D2383))</f>
        <v/>
      </c>
    </row>
    <row r="2384" spans="6:6" ht="16" x14ac:dyDescent="0.2">
      <c r="F2384" s="47" t="str">
        <f ca="1">IF(_SF_CORE!$A$2="BLOCK",NA(),IF(OR(D2384="",E2384=""),"",E2384-D2384))</f>
        <v/>
      </c>
    </row>
    <row r="2385" spans="6:6" ht="16" x14ac:dyDescent="0.2">
      <c r="F2385" s="47" t="str">
        <f ca="1">IF(_SF_CORE!$A$2="BLOCK",NA(),IF(OR(D2385="",E2385=""),"",E2385-D2385))</f>
        <v/>
      </c>
    </row>
    <row r="2386" spans="6:6" ht="16" x14ac:dyDescent="0.2">
      <c r="F2386" s="47" t="str">
        <f ca="1">IF(_SF_CORE!$A$2="BLOCK",NA(),IF(OR(D2386="",E2386=""),"",E2386-D2386))</f>
        <v/>
      </c>
    </row>
    <row r="2387" spans="6:6" ht="16" x14ac:dyDescent="0.2">
      <c r="F2387" s="47" t="str">
        <f ca="1">IF(_SF_CORE!$A$2="BLOCK",NA(),IF(OR(D2387="",E2387=""),"",E2387-D2387))</f>
        <v/>
      </c>
    </row>
    <row r="2388" spans="6:6" ht="16" x14ac:dyDescent="0.2">
      <c r="F2388" s="47" t="str">
        <f ca="1">IF(_SF_CORE!$A$2="BLOCK",NA(),IF(OR(D2388="",E2388=""),"",E2388-D2388))</f>
        <v/>
      </c>
    </row>
    <row r="2389" spans="6:6" ht="16" x14ac:dyDescent="0.2">
      <c r="F2389" s="47" t="str">
        <f ca="1">IF(_SF_CORE!$A$2="BLOCK",NA(),IF(OR(D2389="",E2389=""),"",E2389-D2389))</f>
        <v/>
      </c>
    </row>
    <row r="2390" spans="6:6" ht="16" x14ac:dyDescent="0.2">
      <c r="F2390" s="47" t="str">
        <f ca="1">IF(_SF_CORE!$A$2="BLOCK",NA(),IF(OR(D2390="",E2390=""),"",E2390-D2390))</f>
        <v/>
      </c>
    </row>
    <row r="2391" spans="6:6" ht="16" x14ac:dyDescent="0.2">
      <c r="F2391" s="47" t="str">
        <f ca="1">IF(_SF_CORE!$A$2="BLOCK",NA(),IF(OR(D2391="",E2391=""),"",E2391-D2391))</f>
        <v/>
      </c>
    </row>
    <row r="2392" spans="6:6" ht="16" x14ac:dyDescent="0.2">
      <c r="F2392" s="47" t="str">
        <f ca="1">IF(_SF_CORE!$A$2="BLOCK",NA(),IF(OR(D2392="",E2392=""),"",E2392-D2392))</f>
        <v/>
      </c>
    </row>
    <row r="2393" spans="6:6" ht="16" x14ac:dyDescent="0.2">
      <c r="F2393" s="47" t="str">
        <f ca="1">IF(_SF_CORE!$A$2="BLOCK",NA(),IF(OR(D2393="",E2393=""),"",E2393-D2393))</f>
        <v/>
      </c>
    </row>
    <row r="2394" spans="6:6" ht="16" x14ac:dyDescent="0.2">
      <c r="F2394" s="47" t="str">
        <f ca="1">IF(_SF_CORE!$A$2="BLOCK",NA(),IF(OR(D2394="",E2394=""),"",E2394-D2394))</f>
        <v/>
      </c>
    </row>
    <row r="2395" spans="6:6" ht="16" x14ac:dyDescent="0.2">
      <c r="F2395" s="47" t="str">
        <f ca="1">IF(_SF_CORE!$A$2="BLOCK",NA(),IF(OR(D2395="",E2395=""),"",E2395-D2395))</f>
        <v/>
      </c>
    </row>
    <row r="2396" spans="6:6" ht="16" x14ac:dyDescent="0.2">
      <c r="F2396" s="47" t="str">
        <f ca="1">IF(_SF_CORE!$A$2="BLOCK",NA(),IF(OR(D2396="",E2396=""),"",E2396-D2396))</f>
        <v/>
      </c>
    </row>
    <row r="2397" spans="6:6" ht="16" x14ac:dyDescent="0.2">
      <c r="F2397" s="47" t="str">
        <f ca="1">IF(_SF_CORE!$A$2="BLOCK",NA(),IF(OR(D2397="",E2397=""),"",E2397-D2397))</f>
        <v/>
      </c>
    </row>
    <row r="2398" spans="6:6" ht="16" x14ac:dyDescent="0.2">
      <c r="F2398" s="47" t="str">
        <f ca="1">IF(_SF_CORE!$A$2="BLOCK",NA(),IF(OR(D2398="",E2398=""),"",E2398-D2398))</f>
        <v/>
      </c>
    </row>
    <row r="2399" spans="6:6" ht="16" x14ac:dyDescent="0.2">
      <c r="F2399" s="47" t="str">
        <f ca="1">IF(_SF_CORE!$A$2="BLOCK",NA(),IF(OR(D2399="",E2399=""),"",E2399-D2399))</f>
        <v/>
      </c>
    </row>
    <row r="2400" spans="6:6" ht="16" x14ac:dyDescent="0.2">
      <c r="F2400" s="47" t="str">
        <f ca="1">IF(_SF_CORE!$A$2="BLOCK",NA(),IF(OR(D2400="",E2400=""),"",E2400-D2400))</f>
        <v/>
      </c>
    </row>
    <row r="2401" spans="6:6" ht="16" x14ac:dyDescent="0.2">
      <c r="F2401" s="47" t="str">
        <f ca="1">IF(_SF_CORE!$A$2="BLOCK",NA(),IF(OR(D2401="",E2401=""),"",E2401-D2401))</f>
        <v/>
      </c>
    </row>
    <row r="2402" spans="6:6" ht="16" x14ac:dyDescent="0.2">
      <c r="F2402" s="47" t="str">
        <f ca="1">IF(_SF_CORE!$A$2="BLOCK",NA(),IF(OR(D2402="",E2402=""),"",E2402-D2402))</f>
        <v/>
      </c>
    </row>
    <row r="2403" spans="6:6" ht="16" x14ac:dyDescent="0.2">
      <c r="F2403" s="47" t="str">
        <f ca="1">IF(_SF_CORE!$A$2="BLOCK",NA(),IF(OR(D2403="",E2403=""),"",E2403-D2403))</f>
        <v/>
      </c>
    </row>
    <row r="2404" spans="6:6" ht="16" x14ac:dyDescent="0.2">
      <c r="F2404" s="47" t="str">
        <f ca="1">IF(_SF_CORE!$A$2="BLOCK",NA(),IF(OR(D2404="",E2404=""),"",E2404-D2404))</f>
        <v/>
      </c>
    </row>
    <row r="2405" spans="6:6" ht="16" x14ac:dyDescent="0.2">
      <c r="F2405" s="47" t="str">
        <f ca="1">IF(_SF_CORE!$A$2="BLOCK",NA(),IF(OR(D2405="",E2405=""),"",E2405-D2405))</f>
        <v/>
      </c>
    </row>
    <row r="2406" spans="6:6" ht="16" x14ac:dyDescent="0.2">
      <c r="F2406" s="47" t="str">
        <f ca="1">IF(_SF_CORE!$A$2="BLOCK",NA(),IF(OR(D2406="",E2406=""),"",E2406-D2406))</f>
        <v/>
      </c>
    </row>
    <row r="2407" spans="6:6" ht="16" x14ac:dyDescent="0.2">
      <c r="F2407" s="47" t="str">
        <f ca="1">IF(_SF_CORE!$A$2="BLOCK",NA(),IF(OR(D2407="",E2407=""),"",E2407-D2407))</f>
        <v/>
      </c>
    </row>
    <row r="2408" spans="6:6" ht="16" x14ac:dyDescent="0.2">
      <c r="F2408" s="47" t="str">
        <f ca="1">IF(_SF_CORE!$A$2="BLOCK",NA(),IF(OR(D2408="",E2408=""),"",E2408-D2408))</f>
        <v/>
      </c>
    </row>
    <row r="2409" spans="6:6" ht="16" x14ac:dyDescent="0.2">
      <c r="F2409" s="47" t="str">
        <f ca="1">IF(_SF_CORE!$A$2="BLOCK",NA(),IF(OR(D2409="",E2409=""),"",E2409-D2409))</f>
        <v/>
      </c>
    </row>
    <row r="2410" spans="6:6" ht="16" x14ac:dyDescent="0.2">
      <c r="F2410" s="47" t="str">
        <f ca="1">IF(_SF_CORE!$A$2="BLOCK",NA(),IF(OR(D2410="",E2410=""),"",E2410-D2410))</f>
        <v/>
      </c>
    </row>
    <row r="2411" spans="6:6" ht="16" x14ac:dyDescent="0.2">
      <c r="F2411" s="47" t="str">
        <f ca="1">IF(_SF_CORE!$A$2="BLOCK",NA(),IF(OR(D2411="",E2411=""),"",E2411-D2411))</f>
        <v/>
      </c>
    </row>
    <row r="2412" spans="6:6" ht="16" x14ac:dyDescent="0.2">
      <c r="F2412" s="47" t="str">
        <f ca="1">IF(_SF_CORE!$A$2="BLOCK",NA(),IF(OR(D2412="",E2412=""),"",E2412-D2412))</f>
        <v/>
      </c>
    </row>
    <row r="2413" spans="6:6" ht="16" x14ac:dyDescent="0.2">
      <c r="F2413" s="47" t="str">
        <f ca="1">IF(_SF_CORE!$A$2="BLOCK",NA(),IF(OR(D2413="",E2413=""),"",E2413-D2413))</f>
        <v/>
      </c>
    </row>
    <row r="2414" spans="6:6" ht="16" x14ac:dyDescent="0.2">
      <c r="F2414" s="47" t="str">
        <f ca="1">IF(_SF_CORE!$A$2="BLOCK",NA(),IF(OR(D2414="",E2414=""),"",E2414-D2414))</f>
        <v/>
      </c>
    </row>
    <row r="2415" spans="6:6" ht="16" x14ac:dyDescent="0.2">
      <c r="F2415" s="47" t="str">
        <f ca="1">IF(_SF_CORE!$A$2="BLOCK",NA(),IF(OR(D2415="",E2415=""),"",E2415-D2415))</f>
        <v/>
      </c>
    </row>
    <row r="2416" spans="6:6" ht="16" x14ac:dyDescent="0.2">
      <c r="F2416" s="47" t="str">
        <f ca="1">IF(_SF_CORE!$A$2="BLOCK",NA(),IF(OR(D2416="",E2416=""),"",E2416-D2416))</f>
        <v/>
      </c>
    </row>
    <row r="2417" spans="6:6" ht="16" x14ac:dyDescent="0.2">
      <c r="F2417" s="47" t="str">
        <f ca="1">IF(_SF_CORE!$A$2="BLOCK",NA(),IF(OR(D2417="",E2417=""),"",E2417-D2417))</f>
        <v/>
      </c>
    </row>
    <row r="2418" spans="6:6" ht="16" x14ac:dyDescent="0.2">
      <c r="F2418" s="47" t="str">
        <f ca="1">IF(_SF_CORE!$A$2="BLOCK",NA(),IF(OR(D2418="",E2418=""),"",E2418-D2418))</f>
        <v/>
      </c>
    </row>
    <row r="2419" spans="6:6" ht="16" x14ac:dyDescent="0.2">
      <c r="F2419" s="47" t="str">
        <f ca="1">IF(_SF_CORE!$A$2="BLOCK",NA(),IF(OR(D2419="",E2419=""),"",E2419-D2419))</f>
        <v/>
      </c>
    </row>
    <row r="2420" spans="6:6" ht="16" x14ac:dyDescent="0.2">
      <c r="F2420" s="47" t="str">
        <f ca="1">IF(_SF_CORE!$A$2="BLOCK",NA(),IF(OR(D2420="",E2420=""),"",E2420-D2420))</f>
        <v/>
      </c>
    </row>
    <row r="2421" spans="6:6" ht="16" x14ac:dyDescent="0.2">
      <c r="F2421" s="47" t="str">
        <f ca="1">IF(_SF_CORE!$A$2="BLOCK",NA(),IF(OR(D2421="",E2421=""),"",E2421-D2421))</f>
        <v/>
      </c>
    </row>
    <row r="2422" spans="6:6" ht="16" x14ac:dyDescent="0.2">
      <c r="F2422" s="47" t="str">
        <f ca="1">IF(_SF_CORE!$A$2="BLOCK",NA(),IF(OR(D2422="",E2422=""),"",E2422-D2422))</f>
        <v/>
      </c>
    </row>
    <row r="2423" spans="6:6" ht="16" x14ac:dyDescent="0.2">
      <c r="F2423" s="47" t="str">
        <f ca="1">IF(_SF_CORE!$A$2="BLOCK",NA(),IF(OR(D2423="",E2423=""),"",E2423-D2423))</f>
        <v/>
      </c>
    </row>
    <row r="2424" spans="6:6" ht="16" x14ac:dyDescent="0.2">
      <c r="F2424" s="47" t="str">
        <f ca="1">IF(_SF_CORE!$A$2="BLOCK",NA(),IF(OR(D2424="",E2424=""),"",E2424-D2424))</f>
        <v/>
      </c>
    </row>
    <row r="2425" spans="6:6" ht="16" x14ac:dyDescent="0.2">
      <c r="F2425" s="47" t="str">
        <f ca="1">IF(_SF_CORE!$A$2="BLOCK",NA(),IF(OR(D2425="",E2425=""),"",E2425-D2425))</f>
        <v/>
      </c>
    </row>
    <row r="2426" spans="6:6" ht="16" x14ac:dyDescent="0.2">
      <c r="F2426" s="47" t="str">
        <f ca="1">IF(_SF_CORE!$A$2="BLOCK",NA(),IF(OR(D2426="",E2426=""),"",E2426-D2426))</f>
        <v/>
      </c>
    </row>
    <row r="2427" spans="6:6" ht="16" x14ac:dyDescent="0.2">
      <c r="F2427" s="47" t="str">
        <f ca="1">IF(_SF_CORE!$A$2="BLOCK",NA(),IF(OR(D2427="",E2427=""),"",E2427-D2427))</f>
        <v/>
      </c>
    </row>
    <row r="2428" spans="6:6" ht="16" x14ac:dyDescent="0.2">
      <c r="F2428" s="47" t="str">
        <f ca="1">IF(_SF_CORE!$A$2="BLOCK",NA(),IF(OR(D2428="",E2428=""),"",E2428-D2428))</f>
        <v/>
      </c>
    </row>
    <row r="2429" spans="6:6" ht="16" x14ac:dyDescent="0.2">
      <c r="F2429" s="47" t="str">
        <f ca="1">IF(_SF_CORE!$A$2="BLOCK",NA(),IF(OR(D2429="",E2429=""),"",E2429-D2429))</f>
        <v/>
      </c>
    </row>
    <row r="2430" spans="6:6" ht="16" x14ac:dyDescent="0.2">
      <c r="F2430" s="47" t="str">
        <f ca="1">IF(_SF_CORE!$A$2="BLOCK",NA(),IF(OR(D2430="",E2430=""),"",E2430-D2430))</f>
        <v/>
      </c>
    </row>
    <row r="2431" spans="6:6" ht="16" x14ac:dyDescent="0.2">
      <c r="F2431" s="47" t="str">
        <f ca="1">IF(_SF_CORE!$A$2="BLOCK",NA(),IF(OR(D2431="",E2431=""),"",E2431-D2431))</f>
        <v/>
      </c>
    </row>
    <row r="2432" spans="6:6" ht="16" x14ac:dyDescent="0.2">
      <c r="F2432" s="47" t="str">
        <f ca="1">IF(_SF_CORE!$A$2="BLOCK",NA(),IF(OR(D2432="",E2432=""),"",E2432-D2432))</f>
        <v/>
      </c>
    </row>
    <row r="2433" spans="6:6" ht="16" x14ac:dyDescent="0.2">
      <c r="F2433" s="47" t="str">
        <f ca="1">IF(_SF_CORE!$A$2="BLOCK",NA(),IF(OR(D2433="",E2433=""),"",E2433-D2433))</f>
        <v/>
      </c>
    </row>
    <row r="2434" spans="6:6" ht="16" x14ac:dyDescent="0.2">
      <c r="F2434" s="47" t="str">
        <f ca="1">IF(_SF_CORE!$A$2="BLOCK",NA(),IF(OR(D2434="",E2434=""),"",E2434-D2434))</f>
        <v/>
      </c>
    </row>
    <row r="2435" spans="6:6" ht="16" x14ac:dyDescent="0.2">
      <c r="F2435" s="47" t="str">
        <f ca="1">IF(_SF_CORE!$A$2="BLOCK",NA(),IF(OR(D2435="",E2435=""),"",E2435-D2435))</f>
        <v/>
      </c>
    </row>
    <row r="2436" spans="6:6" ht="16" x14ac:dyDescent="0.2">
      <c r="F2436" s="47" t="str">
        <f ca="1">IF(_SF_CORE!$A$2="BLOCK",NA(),IF(OR(D2436="",E2436=""),"",E2436-D2436))</f>
        <v/>
      </c>
    </row>
    <row r="2437" spans="6:6" ht="16" x14ac:dyDescent="0.2">
      <c r="F2437" s="47" t="str">
        <f ca="1">IF(_SF_CORE!$A$2="BLOCK",NA(),IF(OR(D2437="",E2437=""),"",E2437-D2437))</f>
        <v/>
      </c>
    </row>
    <row r="2438" spans="6:6" ht="16" x14ac:dyDescent="0.2">
      <c r="F2438" s="47" t="str">
        <f ca="1">IF(_SF_CORE!$A$2="BLOCK",NA(),IF(OR(D2438="",E2438=""),"",E2438-D2438))</f>
        <v/>
      </c>
    </row>
    <row r="2439" spans="6:6" ht="16" x14ac:dyDescent="0.2">
      <c r="F2439" s="47" t="str">
        <f ca="1">IF(_SF_CORE!$A$2="BLOCK",NA(),IF(OR(D2439="",E2439=""),"",E2439-D2439))</f>
        <v/>
      </c>
    </row>
    <row r="2440" spans="6:6" ht="16" x14ac:dyDescent="0.2">
      <c r="F2440" s="47" t="str">
        <f ca="1">IF(_SF_CORE!$A$2="BLOCK",NA(),IF(OR(D2440="",E2440=""),"",E2440-D2440))</f>
        <v/>
      </c>
    </row>
    <row r="2441" spans="6:6" ht="16" x14ac:dyDescent="0.2">
      <c r="F2441" s="47" t="str">
        <f ca="1">IF(_SF_CORE!$A$2="BLOCK",NA(),IF(OR(D2441="",E2441=""),"",E2441-D2441))</f>
        <v/>
      </c>
    </row>
    <row r="2442" spans="6:6" ht="16" x14ac:dyDescent="0.2">
      <c r="F2442" s="47" t="str">
        <f ca="1">IF(_SF_CORE!$A$2="BLOCK",NA(),IF(OR(D2442="",E2442=""),"",E2442-D2442))</f>
        <v/>
      </c>
    </row>
    <row r="2443" spans="6:6" ht="16" x14ac:dyDescent="0.2">
      <c r="F2443" s="47" t="str">
        <f ca="1">IF(_SF_CORE!$A$2="BLOCK",NA(),IF(OR(D2443="",E2443=""),"",E2443-D2443))</f>
        <v/>
      </c>
    </row>
    <row r="2444" spans="6:6" ht="16" x14ac:dyDescent="0.2">
      <c r="F2444" s="47" t="str">
        <f ca="1">IF(_SF_CORE!$A$2="BLOCK",NA(),IF(OR(D2444="",E2444=""),"",E2444-D2444))</f>
        <v/>
      </c>
    </row>
    <row r="2445" spans="6:6" ht="16" x14ac:dyDescent="0.2">
      <c r="F2445" s="47" t="str">
        <f ca="1">IF(_SF_CORE!$A$2="BLOCK",NA(),IF(OR(D2445="",E2445=""),"",E2445-D2445))</f>
        <v/>
      </c>
    </row>
    <row r="2446" spans="6:6" ht="16" x14ac:dyDescent="0.2">
      <c r="F2446" s="47" t="str">
        <f ca="1">IF(_SF_CORE!$A$2="BLOCK",NA(),IF(OR(D2446="",E2446=""),"",E2446-D2446))</f>
        <v/>
      </c>
    </row>
    <row r="2447" spans="6:6" ht="16" x14ac:dyDescent="0.2">
      <c r="F2447" s="47" t="str">
        <f ca="1">IF(_SF_CORE!$A$2="BLOCK",NA(),IF(OR(D2447="",E2447=""),"",E2447-D2447))</f>
        <v/>
      </c>
    </row>
    <row r="2448" spans="6:6" ht="16" x14ac:dyDescent="0.2">
      <c r="F2448" s="47" t="str">
        <f ca="1">IF(_SF_CORE!$A$2="BLOCK",NA(),IF(OR(D2448="",E2448=""),"",E2448-D2448))</f>
        <v/>
      </c>
    </row>
    <row r="2449" spans="6:6" ht="16" x14ac:dyDescent="0.2">
      <c r="F2449" s="47" t="str">
        <f ca="1">IF(_SF_CORE!$A$2="BLOCK",NA(),IF(OR(D2449="",E2449=""),"",E2449-D2449))</f>
        <v/>
      </c>
    </row>
    <row r="2450" spans="6:6" ht="16" x14ac:dyDescent="0.2">
      <c r="F2450" s="47" t="str">
        <f ca="1">IF(_SF_CORE!$A$2="BLOCK",NA(),IF(OR(D2450="",E2450=""),"",E2450-D2450))</f>
        <v/>
      </c>
    </row>
    <row r="2451" spans="6:6" ht="16" x14ac:dyDescent="0.2">
      <c r="F2451" s="47" t="str">
        <f ca="1">IF(_SF_CORE!$A$2="BLOCK",NA(),IF(OR(D2451="",E2451=""),"",E2451-D2451))</f>
        <v/>
      </c>
    </row>
    <row r="2452" spans="6:6" ht="16" x14ac:dyDescent="0.2">
      <c r="F2452" s="47" t="str">
        <f ca="1">IF(_SF_CORE!$A$2="BLOCK",NA(),IF(OR(D2452="",E2452=""),"",E2452-D2452))</f>
        <v/>
      </c>
    </row>
    <row r="2453" spans="6:6" ht="16" x14ac:dyDescent="0.2">
      <c r="F2453" s="47" t="str">
        <f ca="1">IF(_SF_CORE!$A$2="BLOCK",NA(),IF(OR(D2453="",E2453=""),"",E2453-D2453))</f>
        <v/>
      </c>
    </row>
    <row r="2454" spans="6:6" ht="16" x14ac:dyDescent="0.2">
      <c r="F2454" s="47" t="str">
        <f ca="1">IF(_SF_CORE!$A$2="BLOCK",NA(),IF(OR(D2454="",E2454=""),"",E2454-D2454))</f>
        <v/>
      </c>
    </row>
    <row r="2455" spans="6:6" ht="16" x14ac:dyDescent="0.2">
      <c r="F2455" s="47" t="str">
        <f ca="1">IF(_SF_CORE!$A$2="BLOCK",NA(),IF(OR(D2455="",E2455=""),"",E2455-D2455))</f>
        <v/>
      </c>
    </row>
    <row r="2456" spans="6:6" ht="16" x14ac:dyDescent="0.2">
      <c r="F2456" s="47" t="str">
        <f ca="1">IF(_SF_CORE!$A$2="BLOCK",NA(),IF(OR(D2456="",E2456=""),"",E2456-D2456))</f>
        <v/>
      </c>
    </row>
    <row r="2457" spans="6:6" ht="16" x14ac:dyDescent="0.2">
      <c r="F2457" s="47" t="str">
        <f ca="1">IF(_SF_CORE!$A$2="BLOCK",NA(),IF(OR(D2457="",E2457=""),"",E2457-D2457))</f>
        <v/>
      </c>
    </row>
    <row r="2458" spans="6:6" ht="16" x14ac:dyDescent="0.2">
      <c r="F2458" s="47" t="str">
        <f ca="1">IF(_SF_CORE!$A$2="BLOCK",NA(),IF(OR(D2458="",E2458=""),"",E2458-D2458))</f>
        <v/>
      </c>
    </row>
    <row r="2459" spans="6:6" ht="16" x14ac:dyDescent="0.2">
      <c r="F2459" s="47" t="str">
        <f ca="1">IF(_SF_CORE!$A$2="BLOCK",NA(),IF(OR(D2459="",E2459=""),"",E2459-D2459))</f>
        <v/>
      </c>
    </row>
    <row r="2460" spans="6:6" ht="16" x14ac:dyDescent="0.2">
      <c r="F2460" s="47" t="str">
        <f ca="1">IF(_SF_CORE!$A$2="BLOCK",NA(),IF(OR(D2460="",E2460=""),"",E2460-D2460))</f>
        <v/>
      </c>
    </row>
    <row r="2461" spans="6:6" ht="16" x14ac:dyDescent="0.2">
      <c r="F2461" s="47" t="str">
        <f ca="1">IF(_SF_CORE!$A$2="BLOCK",NA(),IF(OR(D2461="",E2461=""),"",E2461-D2461))</f>
        <v/>
      </c>
    </row>
    <row r="2462" spans="6:6" ht="16" x14ac:dyDescent="0.2">
      <c r="F2462" s="47" t="str">
        <f ca="1">IF(_SF_CORE!$A$2="BLOCK",NA(),IF(OR(D2462="",E2462=""),"",E2462-D2462))</f>
        <v/>
      </c>
    </row>
    <row r="2463" spans="6:6" ht="16" x14ac:dyDescent="0.2">
      <c r="F2463" s="47" t="str">
        <f ca="1">IF(_SF_CORE!$A$2="BLOCK",NA(),IF(OR(D2463="",E2463=""),"",E2463-D2463))</f>
        <v/>
      </c>
    </row>
    <row r="2464" spans="6:6" ht="16" x14ac:dyDescent="0.2">
      <c r="F2464" s="47" t="str">
        <f ca="1">IF(_SF_CORE!$A$2="BLOCK",NA(),IF(OR(D2464="",E2464=""),"",E2464-D2464))</f>
        <v/>
      </c>
    </row>
    <row r="2465" spans="6:6" ht="16" x14ac:dyDescent="0.2">
      <c r="F2465" s="47" t="str">
        <f ca="1">IF(_SF_CORE!$A$2="BLOCK",NA(),IF(OR(D2465="",E2465=""),"",E2465-D2465))</f>
        <v/>
      </c>
    </row>
    <row r="2466" spans="6:6" ht="16" x14ac:dyDescent="0.2">
      <c r="F2466" s="47" t="str">
        <f ca="1">IF(_SF_CORE!$A$2="BLOCK",NA(),IF(OR(D2466="",E2466=""),"",E2466-D2466))</f>
        <v/>
      </c>
    </row>
    <row r="2467" spans="6:6" ht="16" x14ac:dyDescent="0.2">
      <c r="F2467" s="47" t="str">
        <f ca="1">IF(_SF_CORE!$A$2="BLOCK",NA(),IF(OR(D2467="",E2467=""),"",E2467-D2467))</f>
        <v/>
      </c>
    </row>
    <row r="2468" spans="6:6" ht="16" x14ac:dyDescent="0.2">
      <c r="F2468" s="47" t="str">
        <f ca="1">IF(_SF_CORE!$A$2="BLOCK",NA(),IF(OR(D2468="",E2468=""),"",E2468-D2468))</f>
        <v/>
      </c>
    </row>
    <row r="2469" spans="6:6" ht="16" x14ac:dyDescent="0.2">
      <c r="F2469" s="47" t="str">
        <f ca="1">IF(_SF_CORE!$A$2="BLOCK",NA(),IF(OR(D2469="",E2469=""),"",E2469-D2469))</f>
        <v/>
      </c>
    </row>
    <row r="2470" spans="6:6" ht="16" x14ac:dyDescent="0.2">
      <c r="F2470" s="47" t="str">
        <f ca="1">IF(_SF_CORE!$A$2="BLOCK",NA(),IF(OR(D2470="",E2470=""),"",E2470-D2470))</f>
        <v/>
      </c>
    </row>
    <row r="2471" spans="6:6" ht="16" x14ac:dyDescent="0.2">
      <c r="F2471" s="47" t="str">
        <f ca="1">IF(_SF_CORE!$A$2="BLOCK",NA(),IF(OR(D2471="",E2471=""),"",E2471-D2471))</f>
        <v/>
      </c>
    </row>
    <row r="2472" spans="6:6" ht="16" x14ac:dyDescent="0.2">
      <c r="F2472" s="47" t="str">
        <f ca="1">IF(_SF_CORE!$A$2="BLOCK",NA(),IF(OR(D2472="",E2472=""),"",E2472-D2472))</f>
        <v/>
      </c>
    </row>
    <row r="2473" spans="6:6" ht="16" x14ac:dyDescent="0.2">
      <c r="F2473" s="47" t="str">
        <f ca="1">IF(_SF_CORE!$A$2="BLOCK",NA(),IF(OR(D2473="",E2473=""),"",E2473-D2473))</f>
        <v/>
      </c>
    </row>
    <row r="2474" spans="6:6" ht="16" x14ac:dyDescent="0.2">
      <c r="F2474" s="47" t="str">
        <f ca="1">IF(_SF_CORE!$A$2="BLOCK",NA(),IF(OR(D2474="",E2474=""),"",E2474-D2474))</f>
        <v/>
      </c>
    </row>
    <row r="2475" spans="6:6" ht="16" x14ac:dyDescent="0.2">
      <c r="F2475" s="47" t="str">
        <f ca="1">IF(_SF_CORE!$A$2="BLOCK",NA(),IF(OR(D2475="",E2475=""),"",E2475-D2475))</f>
        <v/>
      </c>
    </row>
    <row r="2476" spans="6:6" ht="16" x14ac:dyDescent="0.2">
      <c r="F2476" s="47" t="str">
        <f ca="1">IF(_SF_CORE!$A$2="BLOCK",NA(),IF(OR(D2476="",E2476=""),"",E2476-D2476))</f>
        <v/>
      </c>
    </row>
    <row r="2477" spans="6:6" ht="16" x14ac:dyDescent="0.2">
      <c r="F2477" s="47" t="str">
        <f ca="1">IF(_SF_CORE!$A$2="BLOCK",NA(),IF(OR(D2477="",E2477=""),"",E2477-D2477))</f>
        <v/>
      </c>
    </row>
    <row r="2478" spans="6:6" ht="16" x14ac:dyDescent="0.2">
      <c r="F2478" s="47" t="str">
        <f ca="1">IF(_SF_CORE!$A$2="BLOCK",NA(),IF(OR(D2478="",E2478=""),"",E2478-D2478))</f>
        <v/>
      </c>
    </row>
    <row r="2479" spans="6:6" ht="16" x14ac:dyDescent="0.2">
      <c r="F2479" s="47" t="str">
        <f ca="1">IF(_SF_CORE!$A$2="BLOCK",NA(),IF(OR(D2479="",E2479=""),"",E2479-D2479))</f>
        <v/>
      </c>
    </row>
    <row r="2480" spans="6:6" ht="16" x14ac:dyDescent="0.2">
      <c r="F2480" s="47" t="str">
        <f ca="1">IF(_SF_CORE!$A$2="BLOCK",NA(),IF(OR(D2480="",E2480=""),"",E2480-D2480))</f>
        <v/>
      </c>
    </row>
    <row r="2481" spans="6:6" ht="16" x14ac:dyDescent="0.2">
      <c r="F2481" s="47" t="str">
        <f ca="1">IF(_SF_CORE!$A$2="BLOCK",NA(),IF(OR(D2481="",E2481=""),"",E2481-D2481))</f>
        <v/>
      </c>
    </row>
    <row r="2482" spans="6:6" ht="16" x14ac:dyDescent="0.2">
      <c r="F2482" s="47" t="str">
        <f ca="1">IF(_SF_CORE!$A$2="BLOCK",NA(),IF(OR(D2482="",E2482=""),"",E2482-D2482))</f>
        <v/>
      </c>
    </row>
    <row r="2483" spans="6:6" ht="16" x14ac:dyDescent="0.2">
      <c r="F2483" s="47" t="str">
        <f ca="1">IF(_SF_CORE!$A$2="BLOCK",NA(),IF(OR(D2483="",E2483=""),"",E2483-D2483))</f>
        <v/>
      </c>
    </row>
    <row r="2484" spans="6:6" ht="16" x14ac:dyDescent="0.2">
      <c r="F2484" s="47" t="str">
        <f ca="1">IF(_SF_CORE!$A$2="BLOCK",NA(),IF(OR(D2484="",E2484=""),"",E2484-D2484))</f>
        <v/>
      </c>
    </row>
    <row r="2485" spans="6:6" ht="16" x14ac:dyDescent="0.2">
      <c r="F2485" s="47" t="str">
        <f ca="1">IF(_SF_CORE!$A$2="BLOCK",NA(),IF(OR(D2485="",E2485=""),"",E2485-D2485))</f>
        <v/>
      </c>
    </row>
    <row r="2486" spans="6:6" ht="16" x14ac:dyDescent="0.2">
      <c r="F2486" s="47" t="str">
        <f ca="1">IF(_SF_CORE!$A$2="BLOCK",NA(),IF(OR(D2486="",E2486=""),"",E2486-D2486))</f>
        <v/>
      </c>
    </row>
    <row r="2487" spans="6:6" ht="16" x14ac:dyDescent="0.2">
      <c r="F2487" s="47" t="str">
        <f ca="1">IF(_SF_CORE!$A$2="BLOCK",NA(),IF(OR(D2487="",E2487=""),"",E2487-D2487))</f>
        <v/>
      </c>
    </row>
    <row r="2488" spans="6:6" ht="16" x14ac:dyDescent="0.2">
      <c r="F2488" s="47" t="str">
        <f ca="1">IF(_SF_CORE!$A$2="BLOCK",NA(),IF(OR(D2488="",E2488=""),"",E2488-D2488))</f>
        <v/>
      </c>
    </row>
    <row r="2489" spans="6:6" ht="16" x14ac:dyDescent="0.2">
      <c r="F2489" s="47" t="str">
        <f ca="1">IF(_SF_CORE!$A$2="BLOCK",NA(),IF(OR(D2489="",E2489=""),"",E2489-D2489))</f>
        <v/>
      </c>
    </row>
    <row r="2490" spans="6:6" ht="16" x14ac:dyDescent="0.2">
      <c r="F2490" s="47" t="str">
        <f ca="1">IF(_SF_CORE!$A$2="BLOCK",NA(),IF(OR(D2490="",E2490=""),"",E2490-D2490))</f>
        <v/>
      </c>
    </row>
    <row r="2491" spans="6:6" ht="16" x14ac:dyDescent="0.2">
      <c r="F2491" s="47" t="str">
        <f ca="1">IF(_SF_CORE!$A$2="BLOCK",NA(),IF(OR(D2491="",E2491=""),"",E2491-D2491))</f>
        <v/>
      </c>
    </row>
    <row r="2492" spans="6:6" ht="16" x14ac:dyDescent="0.2">
      <c r="F2492" s="47" t="str">
        <f ca="1">IF(_SF_CORE!$A$2="BLOCK",NA(),IF(OR(D2492="",E2492=""),"",E2492-D2492))</f>
        <v/>
      </c>
    </row>
    <row r="2493" spans="6:6" ht="16" x14ac:dyDescent="0.2">
      <c r="F2493" s="47" t="str">
        <f ca="1">IF(_SF_CORE!$A$2="BLOCK",NA(),IF(OR(D2493="",E2493=""),"",E2493-D2493))</f>
        <v/>
      </c>
    </row>
    <row r="2494" spans="6:6" ht="16" x14ac:dyDescent="0.2">
      <c r="F2494" s="47" t="str">
        <f ca="1">IF(_SF_CORE!$A$2="BLOCK",NA(),IF(OR(D2494="",E2494=""),"",E2494-D2494))</f>
        <v/>
      </c>
    </row>
    <row r="2495" spans="6:6" ht="16" x14ac:dyDescent="0.2">
      <c r="F2495" s="47" t="str">
        <f ca="1">IF(_SF_CORE!$A$2="BLOCK",NA(),IF(OR(D2495="",E2495=""),"",E2495-D2495))</f>
        <v/>
      </c>
    </row>
    <row r="2496" spans="6:6" ht="16" x14ac:dyDescent="0.2">
      <c r="F2496" s="47" t="str">
        <f ca="1">IF(_SF_CORE!$A$2="BLOCK",NA(),IF(OR(D2496="",E2496=""),"",E2496-D2496))</f>
        <v/>
      </c>
    </row>
    <row r="2497" spans="6:6" ht="16" x14ac:dyDescent="0.2">
      <c r="F2497" s="47" t="str">
        <f ca="1">IF(_SF_CORE!$A$2="BLOCK",NA(),IF(OR(D2497="",E2497=""),"",E2497-D2497))</f>
        <v/>
      </c>
    </row>
    <row r="2498" spans="6:6" ht="16" x14ac:dyDescent="0.2">
      <c r="F2498" s="47" t="str">
        <f ca="1">IF(_SF_CORE!$A$2="BLOCK",NA(),IF(OR(D2498="",E2498=""),"",E2498-D2498))</f>
        <v/>
      </c>
    </row>
    <row r="2499" spans="6:6" ht="16" x14ac:dyDescent="0.2">
      <c r="F2499" s="47" t="str">
        <f ca="1">IF(_SF_CORE!$A$2="BLOCK",NA(),IF(OR(D2499="",E2499=""),"",E2499-D2499))</f>
        <v/>
      </c>
    </row>
    <row r="2500" spans="6:6" ht="16" x14ac:dyDescent="0.2">
      <c r="F2500" s="47" t="str">
        <f ca="1">IF(_SF_CORE!$A$2="BLOCK",NA(),IF(OR(D2500="",E2500=""),"",E2500-D2500))</f>
        <v/>
      </c>
    </row>
    <row r="2501" spans="6:6" ht="16" x14ac:dyDescent="0.2">
      <c r="F2501" s="47" t="str">
        <f ca="1">IF(_SF_CORE!$A$2="BLOCK",NA(),IF(OR(D2501="",E2501=""),"",E2501-D2501))</f>
        <v/>
      </c>
    </row>
    <row r="2502" spans="6:6" ht="16" x14ac:dyDescent="0.2">
      <c r="F2502" s="47" t="str">
        <f ca="1">IF(_SF_CORE!$A$2="BLOCK",NA(),IF(OR(D2502="",E2502=""),"",E2502-D2502))</f>
        <v/>
      </c>
    </row>
    <row r="2503" spans="6:6" ht="16" x14ac:dyDescent="0.2">
      <c r="F2503" s="47" t="str">
        <f ca="1">IF(_SF_CORE!$A$2="BLOCK",NA(),IF(OR(D2503="",E2503=""),"",E2503-D2503))</f>
        <v/>
      </c>
    </row>
    <row r="2504" spans="6:6" ht="16" x14ac:dyDescent="0.2">
      <c r="F2504" s="47" t="str">
        <f ca="1">IF(_SF_CORE!$A$2="BLOCK",NA(),IF(OR(D2504="",E2504=""),"",E2504-D2504))</f>
        <v/>
      </c>
    </row>
    <row r="2505" spans="6:6" ht="16" x14ac:dyDescent="0.2">
      <c r="F2505" s="47" t="str">
        <f ca="1">IF(_SF_CORE!$A$2="BLOCK",NA(),IF(OR(D2505="",E2505=""),"",E2505-D2505))</f>
        <v/>
      </c>
    </row>
    <row r="2506" spans="6:6" ht="16" x14ac:dyDescent="0.2">
      <c r="F2506" s="47" t="str">
        <f ca="1">IF(_SF_CORE!$A$2="BLOCK",NA(),IF(OR(D2506="",E2506=""),"",E2506-D2506))</f>
        <v/>
      </c>
    </row>
    <row r="2507" spans="6:6" ht="16" x14ac:dyDescent="0.2">
      <c r="F2507" s="47" t="str">
        <f ca="1">IF(_SF_CORE!$A$2="BLOCK",NA(),IF(OR(D2507="",E2507=""),"",E2507-D2507))</f>
        <v/>
      </c>
    </row>
    <row r="2508" spans="6:6" ht="16" x14ac:dyDescent="0.2">
      <c r="F2508" s="47" t="str">
        <f ca="1">IF(_SF_CORE!$A$2="BLOCK",NA(),IF(OR(D2508="",E2508=""),"",E2508-D2508))</f>
        <v/>
      </c>
    </row>
    <row r="2509" spans="6:6" ht="16" x14ac:dyDescent="0.2">
      <c r="F2509" s="47" t="str">
        <f ca="1">IF(_SF_CORE!$A$2="BLOCK",NA(),IF(OR(D2509="",E2509=""),"",E2509-D2509))</f>
        <v/>
      </c>
    </row>
    <row r="2510" spans="6:6" ht="16" x14ac:dyDescent="0.2">
      <c r="F2510" s="47" t="str">
        <f ca="1">IF(_SF_CORE!$A$2="BLOCK",NA(),IF(OR(D2510="",E2510=""),"",E2510-D2510))</f>
        <v/>
      </c>
    </row>
    <row r="2511" spans="6:6" ht="16" x14ac:dyDescent="0.2">
      <c r="F2511" s="47" t="str">
        <f ca="1">IF(_SF_CORE!$A$2="BLOCK",NA(),IF(OR(D2511="",E2511=""),"",E2511-D2511))</f>
        <v/>
      </c>
    </row>
    <row r="2512" spans="6:6" ht="16" x14ac:dyDescent="0.2">
      <c r="F2512" s="47" t="str">
        <f ca="1">IF(_SF_CORE!$A$2="BLOCK",NA(),IF(OR(D2512="",E2512=""),"",E2512-D2512))</f>
        <v/>
      </c>
    </row>
    <row r="2513" spans="6:6" ht="16" x14ac:dyDescent="0.2">
      <c r="F2513" s="47" t="str">
        <f ca="1">IF(_SF_CORE!$A$2="BLOCK",NA(),IF(OR(D2513="",E2513=""),"",E2513-D2513))</f>
        <v/>
      </c>
    </row>
    <row r="2514" spans="6:6" ht="16" x14ac:dyDescent="0.2">
      <c r="F2514" s="47" t="str">
        <f ca="1">IF(_SF_CORE!$A$2="BLOCK",NA(),IF(OR(D2514="",E2514=""),"",E2514-D2514))</f>
        <v/>
      </c>
    </row>
    <row r="2515" spans="6:6" ht="16" x14ac:dyDescent="0.2">
      <c r="F2515" s="47" t="str">
        <f ca="1">IF(_SF_CORE!$A$2="BLOCK",NA(),IF(OR(D2515="",E2515=""),"",E2515-D2515))</f>
        <v/>
      </c>
    </row>
    <row r="2516" spans="6:6" ht="16" x14ac:dyDescent="0.2">
      <c r="F2516" s="47" t="str">
        <f ca="1">IF(_SF_CORE!$A$2="BLOCK",NA(),IF(OR(D2516="",E2516=""),"",E2516-D2516))</f>
        <v/>
      </c>
    </row>
    <row r="2517" spans="6:6" ht="16" x14ac:dyDescent="0.2">
      <c r="F2517" s="47" t="str">
        <f ca="1">IF(_SF_CORE!$A$2="BLOCK",NA(),IF(OR(D2517="",E2517=""),"",E2517-D2517))</f>
        <v/>
      </c>
    </row>
    <row r="2518" spans="6:6" ht="16" x14ac:dyDescent="0.2">
      <c r="F2518" s="47" t="str">
        <f ca="1">IF(_SF_CORE!$A$2="BLOCK",NA(),IF(OR(D2518="",E2518=""),"",E2518-D2518))</f>
        <v/>
      </c>
    </row>
    <row r="2519" spans="6:6" ht="16" x14ac:dyDescent="0.2">
      <c r="F2519" s="47" t="str">
        <f ca="1">IF(_SF_CORE!$A$2="BLOCK",NA(),IF(OR(D2519="",E2519=""),"",E2519-D2519))</f>
        <v/>
      </c>
    </row>
    <row r="2520" spans="6:6" ht="16" x14ac:dyDescent="0.2">
      <c r="F2520" s="47" t="str">
        <f ca="1">IF(_SF_CORE!$A$2="BLOCK",NA(),IF(OR(D2520="",E2520=""),"",E2520-D2520))</f>
        <v/>
      </c>
    </row>
    <row r="2521" spans="6:6" ht="16" x14ac:dyDescent="0.2">
      <c r="F2521" s="47" t="str">
        <f ca="1">IF(_SF_CORE!$A$2="BLOCK",NA(),IF(OR(D2521="",E2521=""),"",E2521-D2521))</f>
        <v/>
      </c>
    </row>
    <row r="2522" spans="6:6" ht="16" x14ac:dyDescent="0.2">
      <c r="F2522" s="47" t="str">
        <f ca="1">IF(_SF_CORE!$A$2="BLOCK",NA(),IF(OR(D2522="",E2522=""),"",E2522-D2522))</f>
        <v/>
      </c>
    </row>
    <row r="2523" spans="6:6" ht="16" x14ac:dyDescent="0.2">
      <c r="F2523" s="47" t="str">
        <f ca="1">IF(_SF_CORE!$A$2="BLOCK",NA(),IF(OR(D2523="",E2523=""),"",E2523-D2523))</f>
        <v/>
      </c>
    </row>
    <row r="2524" spans="6:6" ht="16" x14ac:dyDescent="0.2">
      <c r="F2524" s="47" t="str">
        <f ca="1">IF(_SF_CORE!$A$2="BLOCK",NA(),IF(OR(D2524="",E2524=""),"",E2524-D2524))</f>
        <v/>
      </c>
    </row>
    <row r="2525" spans="6:6" ht="16" x14ac:dyDescent="0.2">
      <c r="F2525" s="47" t="str">
        <f ca="1">IF(_SF_CORE!$A$2="BLOCK",NA(),IF(OR(D2525="",E2525=""),"",E2525-D2525))</f>
        <v/>
      </c>
    </row>
    <row r="2526" spans="6:6" ht="16" x14ac:dyDescent="0.2">
      <c r="F2526" s="47" t="str">
        <f ca="1">IF(_SF_CORE!$A$2="BLOCK",NA(),IF(OR(D2526="",E2526=""),"",E2526-D2526))</f>
        <v/>
      </c>
    </row>
    <row r="2527" spans="6:6" ht="16" x14ac:dyDescent="0.2">
      <c r="F2527" s="47" t="str">
        <f ca="1">IF(_SF_CORE!$A$2="BLOCK",NA(),IF(OR(D2527="",E2527=""),"",E2527-D2527))</f>
        <v/>
      </c>
    </row>
    <row r="2528" spans="6:6" ht="16" x14ac:dyDescent="0.2">
      <c r="F2528" s="47" t="str">
        <f ca="1">IF(_SF_CORE!$A$2="BLOCK",NA(),IF(OR(D2528="",E2528=""),"",E2528-D2528))</f>
        <v/>
      </c>
    </row>
    <row r="2529" spans="6:6" ht="16" x14ac:dyDescent="0.2">
      <c r="F2529" s="47" t="str">
        <f ca="1">IF(_SF_CORE!$A$2="BLOCK",NA(),IF(OR(D2529="",E2529=""),"",E2529-D2529))</f>
        <v/>
      </c>
    </row>
    <row r="2530" spans="6:6" ht="16" x14ac:dyDescent="0.2">
      <c r="F2530" s="47" t="str">
        <f ca="1">IF(_SF_CORE!$A$2="BLOCK",NA(),IF(OR(D2530="",E2530=""),"",E2530-D2530))</f>
        <v/>
      </c>
    </row>
    <row r="2531" spans="6:6" ht="16" x14ac:dyDescent="0.2">
      <c r="F2531" s="47" t="str">
        <f ca="1">IF(_SF_CORE!$A$2="BLOCK",NA(),IF(OR(D2531="",E2531=""),"",E2531-D2531))</f>
        <v/>
      </c>
    </row>
    <row r="2532" spans="6:6" ht="16" x14ac:dyDescent="0.2">
      <c r="F2532" s="47" t="str">
        <f ca="1">IF(_SF_CORE!$A$2="BLOCK",NA(),IF(OR(D2532="",E2532=""),"",E2532-D2532))</f>
        <v/>
      </c>
    </row>
    <row r="2533" spans="6:6" ht="16" x14ac:dyDescent="0.2">
      <c r="F2533" s="47" t="str">
        <f ca="1">IF(_SF_CORE!$A$2="BLOCK",NA(),IF(OR(D2533="",E2533=""),"",E2533-D2533))</f>
        <v/>
      </c>
    </row>
    <row r="2534" spans="6:6" ht="16" x14ac:dyDescent="0.2">
      <c r="F2534" s="47" t="str">
        <f ca="1">IF(_SF_CORE!$A$2="BLOCK",NA(),IF(OR(D2534="",E2534=""),"",E2534-D2534))</f>
        <v/>
      </c>
    </row>
    <row r="2535" spans="6:6" ht="16" x14ac:dyDescent="0.2">
      <c r="F2535" s="47" t="str">
        <f ca="1">IF(_SF_CORE!$A$2="BLOCK",NA(),IF(OR(D2535="",E2535=""),"",E2535-D2535))</f>
        <v/>
      </c>
    </row>
    <row r="2536" spans="6:6" ht="16" x14ac:dyDescent="0.2">
      <c r="F2536" s="47" t="str">
        <f ca="1">IF(_SF_CORE!$A$2="BLOCK",NA(),IF(OR(D2536="",E2536=""),"",E2536-D2536))</f>
        <v/>
      </c>
    </row>
    <row r="2537" spans="6:6" ht="16" x14ac:dyDescent="0.2">
      <c r="F2537" s="47" t="str">
        <f ca="1">IF(_SF_CORE!$A$2="BLOCK",NA(),IF(OR(D2537="",E2537=""),"",E2537-D2537))</f>
        <v/>
      </c>
    </row>
    <row r="2538" spans="6:6" ht="16" x14ac:dyDescent="0.2">
      <c r="F2538" s="47" t="str">
        <f ca="1">IF(_SF_CORE!$A$2="BLOCK",NA(),IF(OR(D2538="",E2538=""),"",E2538-D2538))</f>
        <v/>
      </c>
    </row>
    <row r="2539" spans="6:6" ht="16" x14ac:dyDescent="0.2">
      <c r="F2539" s="47" t="str">
        <f ca="1">IF(_SF_CORE!$A$2="BLOCK",NA(),IF(OR(D2539="",E2539=""),"",E2539-D2539))</f>
        <v/>
      </c>
    </row>
    <row r="2540" spans="6:6" ht="16" x14ac:dyDescent="0.2">
      <c r="F2540" s="47" t="str">
        <f ca="1">IF(_SF_CORE!$A$2="BLOCK",NA(),IF(OR(D2540="",E2540=""),"",E2540-D2540))</f>
        <v/>
      </c>
    </row>
    <row r="2541" spans="6:6" ht="16" x14ac:dyDescent="0.2">
      <c r="F2541" s="47" t="str">
        <f ca="1">IF(_SF_CORE!$A$2="BLOCK",NA(),IF(OR(D2541="",E2541=""),"",E2541-D2541))</f>
        <v/>
      </c>
    </row>
    <row r="2542" spans="6:6" ht="16" x14ac:dyDescent="0.2">
      <c r="F2542" s="47" t="str">
        <f ca="1">IF(_SF_CORE!$A$2="BLOCK",NA(),IF(OR(D2542="",E2542=""),"",E2542-D2542))</f>
        <v/>
      </c>
    </row>
    <row r="2543" spans="6:6" ht="16" x14ac:dyDescent="0.2">
      <c r="F2543" s="47" t="str">
        <f ca="1">IF(_SF_CORE!$A$2="BLOCK",NA(),IF(OR(D2543="",E2543=""),"",E2543-D2543))</f>
        <v/>
      </c>
    </row>
    <row r="2544" spans="6:6" ht="16" x14ac:dyDescent="0.2">
      <c r="F2544" s="47" t="str">
        <f ca="1">IF(_SF_CORE!$A$2="BLOCK",NA(),IF(OR(D2544="",E2544=""),"",E2544-D2544))</f>
        <v/>
      </c>
    </row>
    <row r="2545" spans="6:6" ht="16" x14ac:dyDescent="0.2">
      <c r="F2545" s="47" t="str">
        <f ca="1">IF(_SF_CORE!$A$2="BLOCK",NA(),IF(OR(D2545="",E2545=""),"",E2545-D2545))</f>
        <v/>
      </c>
    </row>
    <row r="2546" spans="6:6" ht="16" x14ac:dyDescent="0.2">
      <c r="F2546" s="47" t="str">
        <f ca="1">IF(_SF_CORE!$A$2="BLOCK",NA(),IF(OR(D2546="",E2546=""),"",E2546-D2546))</f>
        <v/>
      </c>
    </row>
    <row r="2547" spans="6:6" ht="16" x14ac:dyDescent="0.2">
      <c r="F2547" s="47" t="str">
        <f ca="1">IF(_SF_CORE!$A$2="BLOCK",NA(),IF(OR(D2547="",E2547=""),"",E2547-D2547))</f>
        <v/>
      </c>
    </row>
    <row r="2548" spans="6:6" ht="16" x14ac:dyDescent="0.2">
      <c r="F2548" s="47" t="str">
        <f ca="1">IF(_SF_CORE!$A$2="BLOCK",NA(),IF(OR(D2548="",E2548=""),"",E2548-D2548))</f>
        <v/>
      </c>
    </row>
    <row r="2549" spans="6:6" ht="16" x14ac:dyDescent="0.2">
      <c r="F2549" s="47" t="str">
        <f ca="1">IF(_SF_CORE!$A$2="BLOCK",NA(),IF(OR(D2549="",E2549=""),"",E2549-D2549))</f>
        <v/>
      </c>
    </row>
    <row r="2550" spans="6:6" ht="16" x14ac:dyDescent="0.2">
      <c r="F2550" s="47" t="str">
        <f ca="1">IF(_SF_CORE!$A$2="BLOCK",NA(),IF(OR(D2550="",E2550=""),"",E2550-D2550))</f>
        <v/>
      </c>
    </row>
    <row r="2551" spans="6:6" ht="16" x14ac:dyDescent="0.2">
      <c r="F2551" s="47" t="str">
        <f ca="1">IF(_SF_CORE!$A$2="BLOCK",NA(),IF(OR(D2551="",E2551=""),"",E2551-D2551))</f>
        <v/>
      </c>
    </row>
    <row r="2552" spans="6:6" ht="16" x14ac:dyDescent="0.2">
      <c r="F2552" s="47" t="str">
        <f ca="1">IF(_SF_CORE!$A$2="BLOCK",NA(),IF(OR(D2552="",E2552=""),"",E2552-D2552))</f>
        <v/>
      </c>
    </row>
    <row r="2553" spans="6:6" ht="16" x14ac:dyDescent="0.2">
      <c r="F2553" s="47" t="str">
        <f ca="1">IF(_SF_CORE!$A$2="BLOCK",NA(),IF(OR(D2553="",E2553=""),"",E2553-D2553))</f>
        <v/>
      </c>
    </row>
    <row r="2554" spans="6:6" ht="16" x14ac:dyDescent="0.2">
      <c r="F2554" s="47" t="str">
        <f ca="1">IF(_SF_CORE!$A$2="BLOCK",NA(),IF(OR(D2554="",E2554=""),"",E2554-D2554))</f>
        <v/>
      </c>
    </row>
    <row r="2555" spans="6:6" ht="16" x14ac:dyDescent="0.2">
      <c r="F2555" s="47" t="str">
        <f ca="1">IF(_SF_CORE!$A$2="BLOCK",NA(),IF(OR(D2555="",E2555=""),"",E2555-D2555))</f>
        <v/>
      </c>
    </row>
    <row r="2556" spans="6:6" ht="16" x14ac:dyDescent="0.2">
      <c r="F2556" s="47" t="str">
        <f ca="1">IF(_SF_CORE!$A$2="BLOCK",NA(),IF(OR(D2556="",E2556=""),"",E2556-D2556))</f>
        <v/>
      </c>
    </row>
    <row r="2557" spans="6:6" ht="16" x14ac:dyDescent="0.2">
      <c r="F2557" s="47" t="str">
        <f ca="1">IF(_SF_CORE!$A$2="BLOCK",NA(),IF(OR(D2557="",E2557=""),"",E2557-D2557))</f>
        <v/>
      </c>
    </row>
    <row r="2558" spans="6:6" ht="16" x14ac:dyDescent="0.2">
      <c r="F2558" s="47" t="str">
        <f ca="1">IF(_SF_CORE!$A$2="BLOCK",NA(),IF(OR(D2558="",E2558=""),"",E2558-D2558))</f>
        <v/>
      </c>
    </row>
    <row r="2559" spans="6:6" ht="16" x14ac:dyDescent="0.2">
      <c r="F2559" s="47" t="str">
        <f ca="1">IF(_SF_CORE!$A$2="BLOCK",NA(),IF(OR(D2559="",E2559=""),"",E2559-D2559))</f>
        <v/>
      </c>
    </row>
    <row r="2560" spans="6:6" ht="16" x14ac:dyDescent="0.2">
      <c r="F2560" s="47" t="str">
        <f ca="1">IF(_SF_CORE!$A$2="BLOCK",NA(),IF(OR(D2560="",E2560=""),"",E2560-D2560))</f>
        <v/>
      </c>
    </row>
    <row r="2561" spans="6:6" ht="16" x14ac:dyDescent="0.2">
      <c r="F2561" s="47" t="str">
        <f ca="1">IF(_SF_CORE!$A$2="BLOCK",NA(),IF(OR(D2561="",E2561=""),"",E2561-D2561))</f>
        <v/>
      </c>
    </row>
    <row r="2562" spans="6:6" ht="16" x14ac:dyDescent="0.2">
      <c r="F2562" s="47" t="str">
        <f ca="1">IF(_SF_CORE!$A$2="BLOCK",NA(),IF(OR(D2562="",E2562=""),"",E2562-D2562))</f>
        <v/>
      </c>
    </row>
    <row r="2563" spans="6:6" ht="16" x14ac:dyDescent="0.2">
      <c r="F2563" s="47" t="str">
        <f ca="1">IF(_SF_CORE!$A$2="BLOCK",NA(),IF(OR(D2563="",E2563=""),"",E2563-D2563))</f>
        <v/>
      </c>
    </row>
    <row r="2564" spans="6:6" ht="16" x14ac:dyDescent="0.2">
      <c r="F2564" s="47" t="str">
        <f ca="1">IF(_SF_CORE!$A$2="BLOCK",NA(),IF(OR(D2564="",E2564=""),"",E2564-D2564))</f>
        <v/>
      </c>
    </row>
    <row r="2565" spans="6:6" ht="16" x14ac:dyDescent="0.2">
      <c r="F2565" s="47" t="str">
        <f ca="1">IF(_SF_CORE!$A$2="BLOCK",NA(),IF(OR(D2565="",E2565=""),"",E2565-D2565))</f>
        <v/>
      </c>
    </row>
    <row r="2566" spans="6:6" ht="16" x14ac:dyDescent="0.2">
      <c r="F2566" s="47" t="str">
        <f ca="1">IF(_SF_CORE!$A$2="BLOCK",NA(),IF(OR(D2566="",E2566=""),"",E2566-D2566))</f>
        <v/>
      </c>
    </row>
    <row r="2567" spans="6:6" ht="16" x14ac:dyDescent="0.2">
      <c r="F2567" s="47" t="str">
        <f ca="1">IF(_SF_CORE!$A$2="BLOCK",NA(),IF(OR(D2567="",E2567=""),"",E2567-D2567))</f>
        <v/>
      </c>
    </row>
    <row r="2568" spans="6:6" ht="16" x14ac:dyDescent="0.2">
      <c r="F2568" s="47" t="str">
        <f ca="1">IF(_SF_CORE!$A$2="BLOCK",NA(),IF(OR(D2568="",E2568=""),"",E2568-D2568))</f>
        <v/>
      </c>
    </row>
    <row r="2569" spans="6:6" ht="16" x14ac:dyDescent="0.2">
      <c r="F2569" s="47" t="str">
        <f ca="1">IF(_SF_CORE!$A$2="BLOCK",NA(),IF(OR(D2569="",E2569=""),"",E2569-D2569))</f>
        <v/>
      </c>
    </row>
    <row r="2570" spans="6:6" ht="16" x14ac:dyDescent="0.2">
      <c r="F2570" s="47" t="str">
        <f ca="1">IF(_SF_CORE!$A$2="BLOCK",NA(),IF(OR(D2570="",E2570=""),"",E2570-D2570))</f>
        <v/>
      </c>
    </row>
    <row r="2571" spans="6:6" ht="16" x14ac:dyDescent="0.2">
      <c r="F2571" s="47" t="str">
        <f ca="1">IF(_SF_CORE!$A$2="BLOCK",NA(),IF(OR(D2571="",E2571=""),"",E2571-D2571))</f>
        <v/>
      </c>
    </row>
    <row r="2572" spans="6:6" ht="16" x14ac:dyDescent="0.2">
      <c r="F2572" s="47" t="str">
        <f ca="1">IF(_SF_CORE!$A$2="BLOCK",NA(),IF(OR(D2572="",E2572=""),"",E2572-D2572))</f>
        <v/>
      </c>
    </row>
    <row r="2573" spans="6:6" ht="16" x14ac:dyDescent="0.2">
      <c r="F2573" s="47" t="str">
        <f ca="1">IF(_SF_CORE!$A$2="BLOCK",NA(),IF(OR(D2573="",E2573=""),"",E2573-D2573))</f>
        <v/>
      </c>
    </row>
    <row r="2574" spans="6:6" ht="16" x14ac:dyDescent="0.2">
      <c r="F2574" s="47" t="str">
        <f ca="1">IF(_SF_CORE!$A$2="BLOCK",NA(),IF(OR(D2574="",E2574=""),"",E2574-D2574))</f>
        <v/>
      </c>
    </row>
    <row r="2575" spans="6:6" ht="16" x14ac:dyDescent="0.2">
      <c r="F2575" s="47" t="str">
        <f ca="1">IF(_SF_CORE!$A$2="BLOCK",NA(),IF(OR(D2575="",E2575=""),"",E2575-D2575))</f>
        <v/>
      </c>
    </row>
    <row r="2576" spans="6:6" ht="16" x14ac:dyDescent="0.2">
      <c r="F2576" s="47" t="str">
        <f ca="1">IF(_SF_CORE!$A$2="BLOCK",NA(),IF(OR(D2576="",E2576=""),"",E2576-D2576))</f>
        <v/>
      </c>
    </row>
    <row r="2577" spans="6:6" ht="16" x14ac:dyDescent="0.2">
      <c r="F2577" s="47" t="str">
        <f ca="1">IF(_SF_CORE!$A$2="BLOCK",NA(),IF(OR(D2577="",E2577=""),"",E2577-D2577))</f>
        <v/>
      </c>
    </row>
    <row r="2578" spans="6:6" ht="16" x14ac:dyDescent="0.2">
      <c r="F2578" s="47" t="str">
        <f ca="1">IF(_SF_CORE!$A$2="BLOCK",NA(),IF(OR(D2578="",E2578=""),"",E2578-D2578))</f>
        <v/>
      </c>
    </row>
    <row r="2579" spans="6:6" ht="16" x14ac:dyDescent="0.2">
      <c r="F2579" s="47" t="str">
        <f ca="1">IF(_SF_CORE!$A$2="BLOCK",NA(),IF(OR(D2579="",E2579=""),"",E2579-D2579))</f>
        <v/>
      </c>
    </row>
    <row r="2580" spans="6:6" ht="16" x14ac:dyDescent="0.2">
      <c r="F2580" s="47" t="str">
        <f ca="1">IF(_SF_CORE!$A$2="BLOCK",NA(),IF(OR(D2580="",E2580=""),"",E2580-D2580))</f>
        <v/>
      </c>
    </row>
    <row r="2581" spans="6:6" ht="16" x14ac:dyDescent="0.2">
      <c r="F2581" s="47" t="str">
        <f ca="1">IF(_SF_CORE!$A$2="BLOCK",NA(),IF(OR(D2581="",E2581=""),"",E2581-D2581))</f>
        <v/>
      </c>
    </row>
    <row r="2582" spans="6:6" ht="16" x14ac:dyDescent="0.2">
      <c r="F2582" s="47" t="str">
        <f ca="1">IF(_SF_CORE!$A$2="BLOCK",NA(),IF(OR(D2582="",E2582=""),"",E2582-D2582))</f>
        <v/>
      </c>
    </row>
    <row r="2583" spans="6:6" ht="16" x14ac:dyDescent="0.2">
      <c r="F2583" s="47" t="str">
        <f ca="1">IF(_SF_CORE!$A$2="BLOCK",NA(),IF(OR(D2583="",E2583=""),"",E2583-D2583))</f>
        <v/>
      </c>
    </row>
    <row r="2584" spans="6:6" ht="16" x14ac:dyDescent="0.2">
      <c r="F2584" s="47" t="str">
        <f ca="1">IF(_SF_CORE!$A$2="BLOCK",NA(),IF(OR(D2584="",E2584=""),"",E2584-D2584))</f>
        <v/>
      </c>
    </row>
    <row r="2585" spans="6:6" ht="16" x14ac:dyDescent="0.2">
      <c r="F2585" s="47" t="str">
        <f ca="1">IF(_SF_CORE!$A$2="BLOCK",NA(),IF(OR(D2585="",E2585=""),"",E2585-D2585))</f>
        <v/>
      </c>
    </row>
    <row r="2586" spans="6:6" ht="16" x14ac:dyDescent="0.2">
      <c r="F2586" s="47" t="str">
        <f ca="1">IF(_SF_CORE!$A$2="BLOCK",NA(),IF(OR(D2586="",E2586=""),"",E2586-D2586))</f>
        <v/>
      </c>
    </row>
    <row r="2587" spans="6:6" ht="16" x14ac:dyDescent="0.2">
      <c r="F2587" s="47" t="str">
        <f ca="1">IF(_SF_CORE!$A$2="BLOCK",NA(),IF(OR(D2587="",E2587=""),"",E2587-D2587))</f>
        <v/>
      </c>
    </row>
    <row r="2588" spans="6:6" ht="16" x14ac:dyDescent="0.2">
      <c r="F2588" s="47" t="str">
        <f ca="1">IF(_SF_CORE!$A$2="BLOCK",NA(),IF(OR(D2588="",E2588=""),"",E2588-D2588))</f>
        <v/>
      </c>
    </row>
    <row r="2589" spans="6:6" ht="16" x14ac:dyDescent="0.2">
      <c r="F2589" s="47" t="str">
        <f ca="1">IF(_SF_CORE!$A$2="BLOCK",NA(),IF(OR(D2589="",E2589=""),"",E2589-D2589))</f>
        <v/>
      </c>
    </row>
    <row r="2590" spans="6:6" ht="16" x14ac:dyDescent="0.2">
      <c r="F2590" s="47" t="str">
        <f ca="1">IF(_SF_CORE!$A$2="BLOCK",NA(),IF(OR(D2590="",E2590=""),"",E2590-D2590))</f>
        <v/>
      </c>
    </row>
    <row r="2591" spans="6:6" ht="16" x14ac:dyDescent="0.2">
      <c r="F2591" s="47" t="str">
        <f ca="1">IF(_SF_CORE!$A$2="BLOCK",NA(),IF(OR(D2591="",E2591=""),"",E2591-D2591))</f>
        <v/>
      </c>
    </row>
    <row r="2592" spans="6:6" ht="16" x14ac:dyDescent="0.2">
      <c r="F2592" s="47" t="str">
        <f ca="1">IF(_SF_CORE!$A$2="BLOCK",NA(),IF(OR(D2592="",E2592=""),"",E2592-D2592))</f>
        <v/>
      </c>
    </row>
    <row r="2593" spans="6:6" ht="16" x14ac:dyDescent="0.2">
      <c r="F2593" s="47" t="str">
        <f ca="1">IF(_SF_CORE!$A$2="BLOCK",NA(),IF(OR(D2593="",E2593=""),"",E2593-D2593))</f>
        <v/>
      </c>
    </row>
    <row r="2594" spans="6:6" ht="16" x14ac:dyDescent="0.2">
      <c r="F2594" s="47" t="str">
        <f ca="1">IF(_SF_CORE!$A$2="BLOCK",NA(),IF(OR(D2594="",E2594=""),"",E2594-D2594))</f>
        <v/>
      </c>
    </row>
    <row r="2595" spans="6:6" ht="16" x14ac:dyDescent="0.2">
      <c r="F2595" s="47" t="str">
        <f ca="1">IF(_SF_CORE!$A$2="BLOCK",NA(),IF(OR(D2595="",E2595=""),"",E2595-D2595))</f>
        <v/>
      </c>
    </row>
    <row r="2596" spans="6:6" ht="16" x14ac:dyDescent="0.2">
      <c r="F2596" s="47" t="str">
        <f ca="1">IF(_SF_CORE!$A$2="BLOCK",NA(),IF(OR(D2596="",E2596=""),"",E2596-D2596))</f>
        <v/>
      </c>
    </row>
    <row r="2597" spans="6:6" ht="16" x14ac:dyDescent="0.2">
      <c r="F2597" s="47" t="str">
        <f ca="1">IF(_SF_CORE!$A$2="BLOCK",NA(),IF(OR(D2597="",E2597=""),"",E2597-D2597))</f>
        <v/>
      </c>
    </row>
    <row r="2598" spans="6:6" ht="16" x14ac:dyDescent="0.2">
      <c r="F2598" s="47" t="str">
        <f ca="1">IF(_SF_CORE!$A$2="BLOCK",NA(),IF(OR(D2598="",E2598=""),"",E2598-D2598))</f>
        <v/>
      </c>
    </row>
    <row r="2599" spans="6:6" ht="16" x14ac:dyDescent="0.2">
      <c r="F2599" s="47" t="str">
        <f ca="1">IF(_SF_CORE!$A$2="BLOCK",NA(),IF(OR(D2599="",E2599=""),"",E2599-D2599))</f>
        <v/>
      </c>
    </row>
    <row r="2600" spans="6:6" ht="16" x14ac:dyDescent="0.2">
      <c r="F2600" s="47" t="str">
        <f ca="1">IF(_SF_CORE!$A$2="BLOCK",NA(),IF(OR(D2600="",E2600=""),"",E2600-D2600))</f>
        <v/>
      </c>
    </row>
    <row r="2601" spans="6:6" ht="16" x14ac:dyDescent="0.2">
      <c r="F2601" s="47" t="str">
        <f ca="1">IF(_SF_CORE!$A$2="BLOCK",NA(),IF(OR(D2601="",E2601=""),"",E2601-D2601))</f>
        <v/>
      </c>
    </row>
    <row r="2602" spans="6:6" ht="16" x14ac:dyDescent="0.2">
      <c r="F2602" s="47" t="str">
        <f ca="1">IF(_SF_CORE!$A$2="BLOCK",NA(),IF(OR(D2602="",E2602=""),"",E2602-D2602))</f>
        <v/>
      </c>
    </row>
    <row r="2603" spans="6:6" ht="16" x14ac:dyDescent="0.2">
      <c r="F2603" s="47" t="str">
        <f ca="1">IF(_SF_CORE!$A$2="BLOCK",NA(),IF(OR(D2603="",E2603=""),"",E2603-D2603))</f>
        <v/>
      </c>
    </row>
    <row r="2604" spans="6:6" ht="16" x14ac:dyDescent="0.2">
      <c r="F2604" s="47" t="str">
        <f ca="1">IF(_SF_CORE!$A$2="BLOCK",NA(),IF(OR(D2604="",E2604=""),"",E2604-D2604))</f>
        <v/>
      </c>
    </row>
    <row r="2605" spans="6:6" ht="16" x14ac:dyDescent="0.2">
      <c r="F2605" s="47" t="str">
        <f ca="1">IF(_SF_CORE!$A$2="BLOCK",NA(),IF(OR(D2605="",E2605=""),"",E2605-D2605))</f>
        <v/>
      </c>
    </row>
    <row r="2606" spans="6:6" ht="16" x14ac:dyDescent="0.2">
      <c r="F2606" s="47" t="str">
        <f ca="1">IF(_SF_CORE!$A$2="BLOCK",NA(),IF(OR(D2606="",E2606=""),"",E2606-D2606))</f>
        <v/>
      </c>
    </row>
    <row r="2607" spans="6:6" ht="16" x14ac:dyDescent="0.2">
      <c r="F2607" s="47" t="str">
        <f ca="1">IF(_SF_CORE!$A$2="BLOCK",NA(),IF(OR(D2607="",E2607=""),"",E2607-D2607))</f>
        <v/>
      </c>
    </row>
    <row r="2608" spans="6:6" ht="16" x14ac:dyDescent="0.2">
      <c r="F2608" s="47" t="str">
        <f ca="1">IF(_SF_CORE!$A$2="BLOCK",NA(),IF(OR(D2608="",E2608=""),"",E2608-D2608))</f>
        <v/>
      </c>
    </row>
    <row r="2609" spans="6:6" ht="16" x14ac:dyDescent="0.2">
      <c r="F2609" s="47" t="str">
        <f ca="1">IF(_SF_CORE!$A$2="BLOCK",NA(),IF(OR(D2609="",E2609=""),"",E2609-D2609))</f>
        <v/>
      </c>
    </row>
    <row r="2610" spans="6:6" ht="16" x14ac:dyDescent="0.2">
      <c r="F2610" s="47" t="str">
        <f ca="1">IF(_SF_CORE!$A$2="BLOCK",NA(),IF(OR(D2610="",E2610=""),"",E2610-D2610))</f>
        <v/>
      </c>
    </row>
    <row r="2611" spans="6:6" ht="16" x14ac:dyDescent="0.2">
      <c r="F2611" s="47" t="str">
        <f ca="1">IF(_SF_CORE!$A$2="BLOCK",NA(),IF(OR(D2611="",E2611=""),"",E2611-D2611))</f>
        <v/>
      </c>
    </row>
    <row r="2612" spans="6:6" ht="16" x14ac:dyDescent="0.2">
      <c r="F2612" s="47" t="str">
        <f ca="1">IF(_SF_CORE!$A$2="BLOCK",NA(),IF(OR(D2612="",E2612=""),"",E2612-D2612))</f>
        <v/>
      </c>
    </row>
    <row r="2613" spans="6:6" ht="16" x14ac:dyDescent="0.2">
      <c r="F2613" s="47" t="str">
        <f ca="1">IF(_SF_CORE!$A$2="BLOCK",NA(),IF(OR(D2613="",E2613=""),"",E2613-D2613))</f>
        <v/>
      </c>
    </row>
    <row r="2614" spans="6:6" ht="16" x14ac:dyDescent="0.2">
      <c r="F2614" s="47" t="str">
        <f ca="1">IF(_SF_CORE!$A$2="BLOCK",NA(),IF(OR(D2614="",E2614=""),"",E2614-D2614))</f>
        <v/>
      </c>
    </row>
    <row r="2615" spans="6:6" ht="16" x14ac:dyDescent="0.2">
      <c r="F2615" s="47" t="str">
        <f ca="1">IF(_SF_CORE!$A$2="BLOCK",NA(),IF(OR(D2615="",E2615=""),"",E2615-D2615))</f>
        <v/>
      </c>
    </row>
    <row r="2616" spans="6:6" ht="16" x14ac:dyDescent="0.2">
      <c r="F2616" s="47" t="str">
        <f ca="1">IF(_SF_CORE!$A$2="BLOCK",NA(),IF(OR(D2616="",E2616=""),"",E2616-D2616))</f>
        <v/>
      </c>
    </row>
    <row r="2617" spans="6:6" ht="16" x14ac:dyDescent="0.2">
      <c r="F2617" s="47" t="str">
        <f ca="1">IF(_SF_CORE!$A$2="BLOCK",NA(),IF(OR(D2617="",E2617=""),"",E2617-D2617))</f>
        <v/>
      </c>
    </row>
    <row r="2618" spans="6:6" ht="16" x14ac:dyDescent="0.2">
      <c r="F2618" s="47" t="str">
        <f ca="1">IF(_SF_CORE!$A$2="BLOCK",NA(),IF(OR(D2618="",E2618=""),"",E2618-D2618))</f>
        <v/>
      </c>
    </row>
    <row r="2619" spans="6:6" ht="16" x14ac:dyDescent="0.2">
      <c r="F2619" s="47" t="str">
        <f ca="1">IF(_SF_CORE!$A$2="BLOCK",NA(),IF(OR(D2619="",E2619=""),"",E2619-D2619))</f>
        <v/>
      </c>
    </row>
    <row r="2620" spans="6:6" ht="16" x14ac:dyDescent="0.2">
      <c r="F2620" s="47" t="str">
        <f ca="1">IF(_SF_CORE!$A$2="BLOCK",NA(),IF(OR(D2620="",E2620=""),"",E2620-D2620))</f>
        <v/>
      </c>
    </row>
    <row r="2621" spans="6:6" ht="16" x14ac:dyDescent="0.2">
      <c r="F2621" s="47" t="str">
        <f ca="1">IF(_SF_CORE!$A$2="BLOCK",NA(),IF(OR(D2621="",E2621=""),"",E2621-D2621))</f>
        <v/>
      </c>
    </row>
    <row r="2622" spans="6:6" ht="16" x14ac:dyDescent="0.2">
      <c r="F2622" s="47" t="str">
        <f ca="1">IF(_SF_CORE!$A$2="BLOCK",NA(),IF(OR(D2622="",E2622=""),"",E2622-D2622))</f>
        <v/>
      </c>
    </row>
    <row r="2623" spans="6:6" ht="16" x14ac:dyDescent="0.2">
      <c r="F2623" s="47" t="str">
        <f ca="1">IF(_SF_CORE!$A$2="BLOCK",NA(),IF(OR(D2623="",E2623=""),"",E2623-D2623))</f>
        <v/>
      </c>
    </row>
    <row r="2624" spans="6:6" ht="16" x14ac:dyDescent="0.2">
      <c r="F2624" s="47" t="str">
        <f ca="1">IF(_SF_CORE!$A$2="BLOCK",NA(),IF(OR(D2624="",E2624=""),"",E2624-D2624))</f>
        <v/>
      </c>
    </row>
    <row r="2625" spans="6:6" ht="16" x14ac:dyDescent="0.2">
      <c r="F2625" s="47" t="str">
        <f ca="1">IF(_SF_CORE!$A$2="BLOCK",NA(),IF(OR(D2625="",E2625=""),"",E2625-D2625))</f>
        <v/>
      </c>
    </row>
    <row r="2626" spans="6:6" ht="16" x14ac:dyDescent="0.2">
      <c r="F2626" s="47" t="str">
        <f ca="1">IF(_SF_CORE!$A$2="BLOCK",NA(),IF(OR(D2626="",E2626=""),"",E2626-D2626))</f>
        <v/>
      </c>
    </row>
    <row r="2627" spans="6:6" ht="16" x14ac:dyDescent="0.2">
      <c r="F2627" s="47" t="str">
        <f ca="1">IF(_SF_CORE!$A$2="BLOCK",NA(),IF(OR(D2627="",E2627=""),"",E2627-D2627))</f>
        <v/>
      </c>
    </row>
    <row r="2628" spans="6:6" ht="16" x14ac:dyDescent="0.2">
      <c r="F2628" s="47" t="str">
        <f ca="1">IF(_SF_CORE!$A$2="BLOCK",NA(),IF(OR(D2628="",E2628=""),"",E2628-D2628))</f>
        <v/>
      </c>
    </row>
    <row r="2629" spans="6:6" ht="16" x14ac:dyDescent="0.2">
      <c r="F2629" s="47" t="str">
        <f ca="1">IF(_SF_CORE!$A$2="BLOCK",NA(),IF(OR(D2629="",E2629=""),"",E2629-D2629))</f>
        <v/>
      </c>
    </row>
    <row r="2630" spans="6:6" ht="16" x14ac:dyDescent="0.2">
      <c r="F2630" s="47" t="str">
        <f ca="1">IF(_SF_CORE!$A$2="BLOCK",NA(),IF(OR(D2630="",E2630=""),"",E2630-D2630))</f>
        <v/>
      </c>
    </row>
    <row r="2631" spans="6:6" ht="16" x14ac:dyDescent="0.2">
      <c r="F2631" s="47" t="str">
        <f ca="1">IF(_SF_CORE!$A$2="BLOCK",NA(),IF(OR(D2631="",E2631=""),"",E2631-D2631))</f>
        <v/>
      </c>
    </row>
    <row r="2632" spans="6:6" ht="16" x14ac:dyDescent="0.2">
      <c r="F2632" s="47" t="str">
        <f ca="1">IF(_SF_CORE!$A$2="BLOCK",NA(),IF(OR(D2632="",E2632=""),"",E2632-D2632))</f>
        <v/>
      </c>
    </row>
    <row r="2633" spans="6:6" ht="16" x14ac:dyDescent="0.2">
      <c r="F2633" s="47" t="str">
        <f ca="1">IF(_SF_CORE!$A$2="BLOCK",NA(),IF(OR(D2633="",E2633=""),"",E2633-D2633))</f>
        <v/>
      </c>
    </row>
    <row r="2634" spans="6:6" ht="16" x14ac:dyDescent="0.2">
      <c r="F2634" s="47" t="str">
        <f ca="1">IF(_SF_CORE!$A$2="BLOCK",NA(),IF(OR(D2634="",E2634=""),"",E2634-D2634))</f>
        <v/>
      </c>
    </row>
    <row r="2635" spans="6:6" ht="16" x14ac:dyDescent="0.2">
      <c r="F2635" s="47" t="str">
        <f ca="1">IF(_SF_CORE!$A$2="BLOCK",NA(),IF(OR(D2635="",E2635=""),"",E2635-D2635))</f>
        <v/>
      </c>
    </row>
    <row r="2636" spans="6:6" ht="16" x14ac:dyDescent="0.2">
      <c r="F2636" s="47" t="str">
        <f ca="1">IF(_SF_CORE!$A$2="BLOCK",NA(),IF(OR(D2636="",E2636=""),"",E2636-D2636))</f>
        <v/>
      </c>
    </row>
    <row r="2637" spans="6:6" ht="16" x14ac:dyDescent="0.2">
      <c r="F2637" s="47" t="str">
        <f ca="1">IF(_SF_CORE!$A$2="BLOCK",NA(),IF(OR(D2637="",E2637=""),"",E2637-D2637))</f>
        <v/>
      </c>
    </row>
    <row r="2638" spans="6:6" ht="16" x14ac:dyDescent="0.2">
      <c r="F2638" s="47" t="str">
        <f ca="1">IF(_SF_CORE!$A$2="BLOCK",NA(),IF(OR(D2638="",E2638=""),"",E2638-D2638))</f>
        <v/>
      </c>
    </row>
    <row r="2639" spans="6:6" ht="16" x14ac:dyDescent="0.2">
      <c r="F2639" s="47" t="str">
        <f ca="1">IF(_SF_CORE!$A$2="BLOCK",NA(),IF(OR(D2639="",E2639=""),"",E2639-D2639))</f>
        <v/>
      </c>
    </row>
    <row r="2640" spans="6:6" ht="16" x14ac:dyDescent="0.2">
      <c r="F2640" s="47" t="str">
        <f ca="1">IF(_SF_CORE!$A$2="BLOCK",NA(),IF(OR(D2640="",E2640=""),"",E2640-D2640))</f>
        <v/>
      </c>
    </row>
    <row r="2641" spans="6:6" ht="16" x14ac:dyDescent="0.2">
      <c r="F2641" s="47" t="str">
        <f ca="1">IF(_SF_CORE!$A$2="BLOCK",NA(),IF(OR(D2641="",E2641=""),"",E2641-D2641))</f>
        <v/>
      </c>
    </row>
    <row r="2642" spans="6:6" ht="16" x14ac:dyDescent="0.2">
      <c r="F2642" s="47" t="str">
        <f ca="1">IF(_SF_CORE!$A$2="BLOCK",NA(),IF(OR(D2642="",E2642=""),"",E2642-D2642))</f>
        <v/>
      </c>
    </row>
    <row r="2643" spans="6:6" ht="16" x14ac:dyDescent="0.2">
      <c r="F2643" s="47" t="str">
        <f ca="1">IF(_SF_CORE!$A$2="BLOCK",NA(),IF(OR(D2643="",E2643=""),"",E2643-D2643))</f>
        <v/>
      </c>
    </row>
    <row r="2644" spans="6:6" ht="16" x14ac:dyDescent="0.2">
      <c r="F2644" s="47" t="str">
        <f ca="1">IF(_SF_CORE!$A$2="BLOCK",NA(),IF(OR(D2644="",E2644=""),"",E2644-D2644))</f>
        <v/>
      </c>
    </row>
    <row r="2645" spans="6:6" ht="16" x14ac:dyDescent="0.2">
      <c r="F2645" s="47" t="str">
        <f ca="1">IF(_SF_CORE!$A$2="BLOCK",NA(),IF(OR(D2645="",E2645=""),"",E2645-D2645))</f>
        <v/>
      </c>
    </row>
    <row r="2646" spans="6:6" ht="16" x14ac:dyDescent="0.2">
      <c r="F2646" s="47" t="str">
        <f ca="1">IF(_SF_CORE!$A$2="BLOCK",NA(),IF(OR(D2646="",E2646=""),"",E2646-D2646))</f>
        <v/>
      </c>
    </row>
    <row r="2647" spans="6:6" ht="16" x14ac:dyDescent="0.2">
      <c r="F2647" s="47" t="str">
        <f ca="1">IF(_SF_CORE!$A$2="BLOCK",NA(),IF(OR(D2647="",E2647=""),"",E2647-D2647))</f>
        <v/>
      </c>
    </row>
    <row r="2648" spans="6:6" ht="16" x14ac:dyDescent="0.2">
      <c r="F2648" s="47" t="str">
        <f ca="1">IF(_SF_CORE!$A$2="BLOCK",NA(),IF(OR(D2648="",E2648=""),"",E2648-D2648))</f>
        <v/>
      </c>
    </row>
    <row r="2649" spans="6:6" ht="16" x14ac:dyDescent="0.2">
      <c r="F2649" s="47" t="str">
        <f ca="1">IF(_SF_CORE!$A$2="BLOCK",NA(),IF(OR(D2649="",E2649=""),"",E2649-D2649))</f>
        <v/>
      </c>
    </row>
    <row r="2650" spans="6:6" ht="16" x14ac:dyDescent="0.2">
      <c r="F2650" s="47" t="str">
        <f ca="1">IF(_SF_CORE!$A$2="BLOCK",NA(),IF(OR(D2650="",E2650=""),"",E2650-D2650))</f>
        <v/>
      </c>
    </row>
    <row r="2651" spans="6:6" ht="16" x14ac:dyDescent="0.2">
      <c r="F2651" s="47" t="str">
        <f ca="1">IF(_SF_CORE!$A$2="BLOCK",NA(),IF(OR(D2651="",E2651=""),"",E2651-D2651))</f>
        <v/>
      </c>
    </row>
    <row r="2652" spans="6:6" ht="16" x14ac:dyDescent="0.2">
      <c r="F2652" s="47" t="str">
        <f ca="1">IF(_SF_CORE!$A$2="BLOCK",NA(),IF(OR(D2652="",E2652=""),"",E2652-D2652))</f>
        <v/>
      </c>
    </row>
    <row r="2653" spans="6:6" ht="16" x14ac:dyDescent="0.2">
      <c r="F2653" s="47" t="str">
        <f ca="1">IF(_SF_CORE!$A$2="BLOCK",NA(),IF(OR(D2653="",E2653=""),"",E2653-D2653))</f>
        <v/>
      </c>
    </row>
    <row r="2654" spans="6:6" ht="16" x14ac:dyDescent="0.2">
      <c r="F2654" s="47" t="str">
        <f ca="1">IF(_SF_CORE!$A$2="BLOCK",NA(),IF(OR(D2654="",E2654=""),"",E2654-D2654))</f>
        <v/>
      </c>
    </row>
    <row r="2655" spans="6:6" ht="16" x14ac:dyDescent="0.2">
      <c r="F2655" s="47" t="str">
        <f ca="1">IF(_SF_CORE!$A$2="BLOCK",NA(),IF(OR(D2655="",E2655=""),"",E2655-D2655))</f>
        <v/>
      </c>
    </row>
    <row r="2656" spans="6:6" ht="16" x14ac:dyDescent="0.2">
      <c r="F2656" s="47" t="str">
        <f ca="1">IF(_SF_CORE!$A$2="BLOCK",NA(),IF(OR(D2656="",E2656=""),"",E2656-D2656))</f>
        <v/>
      </c>
    </row>
    <row r="2657" spans="6:6" ht="16" x14ac:dyDescent="0.2">
      <c r="F2657" s="47" t="str">
        <f ca="1">IF(_SF_CORE!$A$2="BLOCK",NA(),IF(OR(D2657="",E2657=""),"",E2657-D2657))</f>
        <v/>
      </c>
    </row>
    <row r="2658" spans="6:6" ht="16" x14ac:dyDescent="0.2">
      <c r="F2658" s="47" t="str">
        <f ca="1">IF(_SF_CORE!$A$2="BLOCK",NA(),IF(OR(D2658="",E2658=""),"",E2658-D2658))</f>
        <v/>
      </c>
    </row>
    <row r="2659" spans="6:6" ht="16" x14ac:dyDescent="0.2">
      <c r="F2659" s="47" t="str">
        <f ca="1">IF(_SF_CORE!$A$2="BLOCK",NA(),IF(OR(D2659="",E2659=""),"",E2659-D2659))</f>
        <v/>
      </c>
    </row>
    <row r="2660" spans="6:6" ht="16" x14ac:dyDescent="0.2">
      <c r="F2660" s="47" t="str">
        <f ca="1">IF(_SF_CORE!$A$2="BLOCK",NA(),IF(OR(D2660="",E2660=""),"",E2660-D2660))</f>
        <v/>
      </c>
    </row>
    <row r="2661" spans="6:6" ht="16" x14ac:dyDescent="0.2">
      <c r="F2661" s="47" t="str">
        <f ca="1">IF(_SF_CORE!$A$2="BLOCK",NA(),IF(OR(D2661="",E2661=""),"",E2661-D2661))</f>
        <v/>
      </c>
    </row>
    <row r="2662" spans="6:6" ht="16" x14ac:dyDescent="0.2">
      <c r="F2662" s="47" t="str">
        <f ca="1">IF(_SF_CORE!$A$2="BLOCK",NA(),IF(OR(D2662="",E2662=""),"",E2662-D2662))</f>
        <v/>
      </c>
    </row>
    <row r="2663" spans="6:6" ht="16" x14ac:dyDescent="0.2">
      <c r="F2663" s="47" t="str">
        <f ca="1">IF(_SF_CORE!$A$2="BLOCK",NA(),IF(OR(D2663="",E2663=""),"",E2663-D2663))</f>
        <v/>
      </c>
    </row>
    <row r="2664" spans="6:6" ht="16" x14ac:dyDescent="0.2">
      <c r="F2664" s="47" t="str">
        <f ca="1">IF(_SF_CORE!$A$2="BLOCK",NA(),IF(OR(D2664="",E2664=""),"",E2664-D2664))</f>
        <v/>
      </c>
    </row>
    <row r="2665" spans="6:6" ht="16" x14ac:dyDescent="0.2">
      <c r="F2665" s="47" t="str">
        <f ca="1">IF(_SF_CORE!$A$2="BLOCK",NA(),IF(OR(D2665="",E2665=""),"",E2665-D2665))</f>
        <v/>
      </c>
    </row>
    <row r="2666" spans="6:6" ht="16" x14ac:dyDescent="0.2">
      <c r="F2666" s="47" t="str">
        <f ca="1">IF(_SF_CORE!$A$2="BLOCK",NA(),IF(OR(D2666="",E2666=""),"",E2666-D2666))</f>
        <v/>
      </c>
    </row>
    <row r="2667" spans="6:6" ht="16" x14ac:dyDescent="0.2">
      <c r="F2667" s="47" t="str">
        <f ca="1">IF(_SF_CORE!$A$2="BLOCK",NA(),IF(OR(D2667="",E2667=""),"",E2667-D2667))</f>
        <v/>
      </c>
    </row>
    <row r="2668" spans="6:6" ht="16" x14ac:dyDescent="0.2">
      <c r="F2668" s="47" t="str">
        <f ca="1">IF(_SF_CORE!$A$2="BLOCK",NA(),IF(OR(D2668="",E2668=""),"",E2668-D2668))</f>
        <v/>
      </c>
    </row>
    <row r="2669" spans="6:6" ht="16" x14ac:dyDescent="0.2">
      <c r="F2669" s="47" t="str">
        <f ca="1">IF(_SF_CORE!$A$2="BLOCK",NA(),IF(OR(D2669="",E2669=""),"",E2669-D2669))</f>
        <v/>
      </c>
    </row>
    <row r="2670" spans="6:6" ht="16" x14ac:dyDescent="0.2">
      <c r="F2670" s="47" t="str">
        <f ca="1">IF(_SF_CORE!$A$2="BLOCK",NA(),IF(OR(D2670="",E2670=""),"",E2670-D2670))</f>
        <v/>
      </c>
    </row>
    <row r="2671" spans="6:6" ht="16" x14ac:dyDescent="0.2">
      <c r="F2671" s="47" t="str">
        <f ca="1">IF(_SF_CORE!$A$2="BLOCK",NA(),IF(OR(D2671="",E2671=""),"",E2671-D2671))</f>
        <v/>
      </c>
    </row>
    <row r="2672" spans="6:6" ht="16" x14ac:dyDescent="0.2">
      <c r="F2672" s="47" t="str">
        <f ca="1">IF(_SF_CORE!$A$2="BLOCK",NA(),IF(OR(D2672="",E2672=""),"",E2672-D2672))</f>
        <v/>
      </c>
    </row>
    <row r="2673" spans="6:6" ht="16" x14ac:dyDescent="0.2">
      <c r="F2673" s="47" t="str">
        <f ca="1">IF(_SF_CORE!$A$2="BLOCK",NA(),IF(OR(D2673="",E2673=""),"",E2673-D2673))</f>
        <v/>
      </c>
    </row>
    <row r="2674" spans="6:6" ht="16" x14ac:dyDescent="0.2">
      <c r="F2674" s="47" t="str">
        <f ca="1">IF(_SF_CORE!$A$2="BLOCK",NA(),IF(OR(D2674="",E2674=""),"",E2674-D2674))</f>
        <v/>
      </c>
    </row>
    <row r="2675" spans="6:6" ht="16" x14ac:dyDescent="0.2">
      <c r="F2675" s="47" t="str">
        <f ca="1">IF(_SF_CORE!$A$2="BLOCK",NA(),IF(OR(D2675="",E2675=""),"",E2675-D2675))</f>
        <v/>
      </c>
    </row>
    <row r="2676" spans="6:6" ht="16" x14ac:dyDescent="0.2">
      <c r="F2676" s="47" t="str">
        <f ca="1">IF(_SF_CORE!$A$2="BLOCK",NA(),IF(OR(D2676="",E2676=""),"",E2676-D2676))</f>
        <v/>
      </c>
    </row>
    <row r="2677" spans="6:6" ht="16" x14ac:dyDescent="0.2">
      <c r="F2677" s="47" t="str">
        <f ca="1">IF(_SF_CORE!$A$2="BLOCK",NA(),IF(OR(D2677="",E2677=""),"",E2677-D2677))</f>
        <v/>
      </c>
    </row>
    <row r="2678" spans="6:6" ht="16" x14ac:dyDescent="0.2">
      <c r="F2678" s="47" t="str">
        <f ca="1">IF(_SF_CORE!$A$2="BLOCK",NA(),IF(OR(D2678="",E2678=""),"",E2678-D2678))</f>
        <v/>
      </c>
    </row>
    <row r="2679" spans="6:6" ht="16" x14ac:dyDescent="0.2">
      <c r="F2679" s="47" t="str">
        <f ca="1">IF(_SF_CORE!$A$2="BLOCK",NA(),IF(OR(D2679="",E2679=""),"",E2679-D2679))</f>
        <v/>
      </c>
    </row>
    <row r="2680" spans="6:6" ht="16" x14ac:dyDescent="0.2">
      <c r="F2680" s="47" t="str">
        <f ca="1">IF(_SF_CORE!$A$2="BLOCK",NA(),IF(OR(D2680="",E2680=""),"",E2680-D2680))</f>
        <v/>
      </c>
    </row>
    <row r="2681" spans="6:6" ht="16" x14ac:dyDescent="0.2">
      <c r="F2681" s="47" t="str">
        <f ca="1">IF(_SF_CORE!$A$2="BLOCK",NA(),IF(OR(D2681="",E2681=""),"",E2681-D2681))</f>
        <v/>
      </c>
    </row>
    <row r="2682" spans="6:6" ht="16" x14ac:dyDescent="0.2">
      <c r="F2682" s="47" t="str">
        <f ca="1">IF(_SF_CORE!$A$2="BLOCK",NA(),IF(OR(D2682="",E2682=""),"",E2682-D2682))</f>
        <v/>
      </c>
    </row>
    <row r="2683" spans="6:6" ht="16" x14ac:dyDescent="0.2">
      <c r="F2683" s="47" t="str">
        <f ca="1">IF(_SF_CORE!$A$2="BLOCK",NA(),IF(OR(D2683="",E2683=""),"",E2683-D2683))</f>
        <v/>
      </c>
    </row>
    <row r="2684" spans="6:6" ht="16" x14ac:dyDescent="0.2">
      <c r="F2684" s="47" t="str">
        <f ca="1">IF(_SF_CORE!$A$2="BLOCK",NA(),IF(OR(D2684="",E2684=""),"",E2684-D2684))</f>
        <v/>
      </c>
    </row>
    <row r="2685" spans="6:6" ht="16" x14ac:dyDescent="0.2">
      <c r="F2685" s="47" t="str">
        <f ca="1">IF(_SF_CORE!$A$2="BLOCK",NA(),IF(OR(D2685="",E2685=""),"",E2685-D2685))</f>
        <v/>
      </c>
    </row>
    <row r="2686" spans="6:6" ht="16" x14ac:dyDescent="0.2">
      <c r="F2686" s="47" t="str">
        <f ca="1">IF(_SF_CORE!$A$2="BLOCK",NA(),IF(OR(D2686="",E2686=""),"",E2686-D2686))</f>
        <v/>
      </c>
    </row>
    <row r="2687" spans="6:6" ht="16" x14ac:dyDescent="0.2">
      <c r="F2687" s="47" t="str">
        <f ca="1">IF(_SF_CORE!$A$2="BLOCK",NA(),IF(OR(D2687="",E2687=""),"",E2687-D2687))</f>
        <v/>
      </c>
    </row>
    <row r="2688" spans="6:6" ht="16" x14ac:dyDescent="0.2">
      <c r="F2688" s="47" t="str">
        <f ca="1">IF(_SF_CORE!$A$2="BLOCK",NA(),IF(OR(D2688="",E2688=""),"",E2688-D2688))</f>
        <v/>
      </c>
    </row>
    <row r="2689" spans="6:6" ht="16" x14ac:dyDescent="0.2">
      <c r="F2689" s="47" t="str">
        <f ca="1">IF(_SF_CORE!$A$2="BLOCK",NA(),IF(OR(D2689="",E2689=""),"",E2689-D2689))</f>
        <v/>
      </c>
    </row>
    <row r="2690" spans="6:6" ht="16" x14ac:dyDescent="0.2">
      <c r="F2690" s="47" t="str">
        <f ca="1">IF(_SF_CORE!$A$2="BLOCK",NA(),IF(OR(D2690="",E2690=""),"",E2690-D2690))</f>
        <v/>
      </c>
    </row>
    <row r="2691" spans="6:6" ht="16" x14ac:dyDescent="0.2">
      <c r="F2691" s="47" t="str">
        <f ca="1">IF(_SF_CORE!$A$2="BLOCK",NA(),IF(OR(D2691="",E2691=""),"",E2691-D2691))</f>
        <v/>
      </c>
    </row>
    <row r="2692" spans="6:6" ht="16" x14ac:dyDescent="0.2">
      <c r="F2692" s="47" t="str">
        <f ca="1">IF(_SF_CORE!$A$2="BLOCK",NA(),IF(OR(D2692="",E2692=""),"",E2692-D2692))</f>
        <v/>
      </c>
    </row>
    <row r="2693" spans="6:6" ht="16" x14ac:dyDescent="0.2">
      <c r="F2693" s="47" t="str">
        <f ca="1">IF(_SF_CORE!$A$2="BLOCK",NA(),IF(OR(D2693="",E2693=""),"",E2693-D2693))</f>
        <v/>
      </c>
    </row>
    <row r="2694" spans="6:6" ht="16" x14ac:dyDescent="0.2">
      <c r="F2694" s="47" t="str">
        <f ca="1">IF(_SF_CORE!$A$2="BLOCK",NA(),IF(OR(D2694="",E2694=""),"",E2694-D2694))</f>
        <v/>
      </c>
    </row>
    <row r="2695" spans="6:6" ht="16" x14ac:dyDescent="0.2">
      <c r="F2695" s="47" t="str">
        <f ca="1">IF(_SF_CORE!$A$2="BLOCK",NA(),IF(OR(D2695="",E2695=""),"",E2695-D2695))</f>
        <v/>
      </c>
    </row>
    <row r="2696" spans="6:6" ht="16" x14ac:dyDescent="0.2">
      <c r="F2696" s="47" t="str">
        <f ca="1">IF(_SF_CORE!$A$2="BLOCK",NA(),IF(OR(D2696="",E2696=""),"",E2696-D2696))</f>
        <v/>
      </c>
    </row>
    <row r="2697" spans="6:6" ht="16" x14ac:dyDescent="0.2">
      <c r="F2697" s="47" t="str">
        <f ca="1">IF(_SF_CORE!$A$2="BLOCK",NA(),IF(OR(D2697="",E2697=""),"",E2697-D2697))</f>
        <v/>
      </c>
    </row>
    <row r="2698" spans="6:6" ht="16" x14ac:dyDescent="0.2">
      <c r="F2698" s="47" t="str">
        <f ca="1">IF(_SF_CORE!$A$2="BLOCK",NA(),IF(OR(D2698="",E2698=""),"",E2698-D2698))</f>
        <v/>
      </c>
    </row>
    <row r="2699" spans="6:6" ht="16" x14ac:dyDescent="0.2">
      <c r="F2699" s="47" t="str">
        <f ca="1">IF(_SF_CORE!$A$2="BLOCK",NA(),IF(OR(D2699="",E2699=""),"",E2699-D2699))</f>
        <v/>
      </c>
    </row>
    <row r="2700" spans="6:6" ht="16" x14ac:dyDescent="0.2">
      <c r="F2700" s="47" t="str">
        <f ca="1">IF(_SF_CORE!$A$2="BLOCK",NA(),IF(OR(D2700="",E2700=""),"",E2700-D2700))</f>
        <v/>
      </c>
    </row>
    <row r="2701" spans="6:6" ht="16" x14ac:dyDescent="0.2">
      <c r="F2701" s="47" t="str">
        <f ca="1">IF(_SF_CORE!$A$2="BLOCK",NA(),IF(OR(D2701="",E2701=""),"",E2701-D2701))</f>
        <v/>
      </c>
    </row>
    <row r="2702" spans="6:6" ht="16" x14ac:dyDescent="0.2">
      <c r="F2702" s="47" t="str">
        <f ca="1">IF(_SF_CORE!$A$2="BLOCK",NA(),IF(OR(D2702="",E2702=""),"",E2702-D2702))</f>
        <v/>
      </c>
    </row>
    <row r="2703" spans="6:6" ht="16" x14ac:dyDescent="0.2">
      <c r="F2703" s="47" t="str">
        <f ca="1">IF(_SF_CORE!$A$2="BLOCK",NA(),IF(OR(D2703="",E2703=""),"",E2703-D2703))</f>
        <v/>
      </c>
    </row>
    <row r="2704" spans="6:6" ht="16" x14ac:dyDescent="0.2">
      <c r="F2704" s="47" t="str">
        <f ca="1">IF(_SF_CORE!$A$2="BLOCK",NA(),IF(OR(D2704="",E2704=""),"",E2704-D2704))</f>
        <v/>
      </c>
    </row>
    <row r="2705" spans="6:6" ht="16" x14ac:dyDescent="0.2">
      <c r="F2705" s="47" t="str">
        <f ca="1">IF(_SF_CORE!$A$2="BLOCK",NA(),IF(OR(D2705="",E2705=""),"",E2705-D2705))</f>
        <v/>
      </c>
    </row>
    <row r="2706" spans="6:6" ht="16" x14ac:dyDescent="0.2">
      <c r="F2706" s="47" t="str">
        <f ca="1">IF(_SF_CORE!$A$2="BLOCK",NA(),IF(OR(D2706="",E2706=""),"",E2706-D2706))</f>
        <v/>
      </c>
    </row>
    <row r="2707" spans="6:6" ht="16" x14ac:dyDescent="0.2">
      <c r="F2707" s="47" t="str">
        <f ca="1">IF(_SF_CORE!$A$2="BLOCK",NA(),IF(OR(D2707="",E2707=""),"",E2707-D2707))</f>
        <v/>
      </c>
    </row>
    <row r="2708" spans="6:6" ht="16" x14ac:dyDescent="0.2">
      <c r="F2708" s="47" t="str">
        <f ca="1">IF(_SF_CORE!$A$2="BLOCK",NA(),IF(OR(D2708="",E2708=""),"",E2708-D2708))</f>
        <v/>
      </c>
    </row>
    <row r="2709" spans="6:6" ht="16" x14ac:dyDescent="0.2">
      <c r="F2709" s="47" t="str">
        <f ca="1">IF(_SF_CORE!$A$2="BLOCK",NA(),IF(OR(D2709="",E2709=""),"",E2709-D2709))</f>
        <v/>
      </c>
    </row>
    <row r="2710" spans="6:6" ht="16" x14ac:dyDescent="0.2">
      <c r="F2710" s="47" t="str">
        <f ca="1">IF(_SF_CORE!$A$2="BLOCK",NA(),IF(OR(D2710="",E2710=""),"",E2710-D2710))</f>
        <v/>
      </c>
    </row>
    <row r="2711" spans="6:6" ht="16" x14ac:dyDescent="0.2">
      <c r="F2711" s="47" t="str">
        <f ca="1">IF(_SF_CORE!$A$2="BLOCK",NA(),IF(OR(D2711="",E2711=""),"",E2711-D2711))</f>
        <v/>
      </c>
    </row>
    <row r="2712" spans="6:6" ht="16" x14ac:dyDescent="0.2">
      <c r="F2712" s="47" t="str">
        <f ca="1">IF(_SF_CORE!$A$2="BLOCK",NA(),IF(OR(D2712="",E2712=""),"",E2712-D2712))</f>
        <v/>
      </c>
    </row>
    <row r="2713" spans="6:6" ht="16" x14ac:dyDescent="0.2">
      <c r="F2713" s="47" t="str">
        <f ca="1">IF(_SF_CORE!$A$2="BLOCK",NA(),IF(OR(D2713="",E2713=""),"",E2713-D2713))</f>
        <v/>
      </c>
    </row>
    <row r="2714" spans="6:6" ht="16" x14ac:dyDescent="0.2">
      <c r="F2714" s="47" t="str">
        <f ca="1">IF(_SF_CORE!$A$2="BLOCK",NA(),IF(OR(D2714="",E2714=""),"",E2714-D2714))</f>
        <v/>
      </c>
    </row>
    <row r="2715" spans="6:6" ht="16" x14ac:dyDescent="0.2">
      <c r="F2715" s="47" t="str">
        <f ca="1">IF(_SF_CORE!$A$2="BLOCK",NA(),IF(OR(D2715="",E2715=""),"",E2715-D2715))</f>
        <v/>
      </c>
    </row>
    <row r="2716" spans="6:6" ht="16" x14ac:dyDescent="0.2">
      <c r="F2716" s="47" t="str">
        <f ca="1">IF(_SF_CORE!$A$2="BLOCK",NA(),IF(OR(D2716="",E2716=""),"",E2716-D2716))</f>
        <v/>
      </c>
    </row>
    <row r="2717" spans="6:6" ht="16" x14ac:dyDescent="0.2">
      <c r="F2717" s="47" t="str">
        <f ca="1">IF(_SF_CORE!$A$2="BLOCK",NA(),IF(OR(D2717="",E2717=""),"",E2717-D2717))</f>
        <v/>
      </c>
    </row>
    <row r="2718" spans="6:6" ht="16" x14ac:dyDescent="0.2">
      <c r="F2718" s="47" t="str">
        <f ca="1">IF(_SF_CORE!$A$2="BLOCK",NA(),IF(OR(D2718="",E2718=""),"",E2718-D2718))</f>
        <v/>
      </c>
    </row>
    <row r="2719" spans="6:6" ht="16" x14ac:dyDescent="0.2">
      <c r="F2719" s="47" t="str">
        <f ca="1">IF(_SF_CORE!$A$2="BLOCK",NA(),IF(OR(D2719="",E2719=""),"",E2719-D2719))</f>
        <v/>
      </c>
    </row>
    <row r="2720" spans="6:6" ht="16" x14ac:dyDescent="0.2">
      <c r="F2720" s="47" t="str">
        <f ca="1">IF(_SF_CORE!$A$2="BLOCK",NA(),IF(OR(D2720="",E2720=""),"",E2720-D2720))</f>
        <v/>
      </c>
    </row>
    <row r="2721" spans="6:6" ht="16" x14ac:dyDescent="0.2">
      <c r="F2721" s="47" t="str">
        <f ca="1">IF(_SF_CORE!$A$2="BLOCK",NA(),IF(OR(D2721="",E2721=""),"",E2721-D2721))</f>
        <v/>
      </c>
    </row>
    <row r="2722" spans="6:6" ht="16" x14ac:dyDescent="0.2">
      <c r="F2722" s="47" t="str">
        <f ca="1">IF(_SF_CORE!$A$2="BLOCK",NA(),IF(OR(D2722="",E2722=""),"",E2722-D2722))</f>
        <v/>
      </c>
    </row>
    <row r="2723" spans="6:6" ht="16" x14ac:dyDescent="0.2">
      <c r="F2723" s="47" t="str">
        <f ca="1">IF(_SF_CORE!$A$2="BLOCK",NA(),IF(OR(D2723="",E2723=""),"",E2723-D2723))</f>
        <v/>
      </c>
    </row>
    <row r="2724" spans="6:6" ht="16" x14ac:dyDescent="0.2">
      <c r="F2724" s="47" t="str">
        <f ca="1">IF(_SF_CORE!$A$2="BLOCK",NA(),IF(OR(D2724="",E2724=""),"",E2724-D2724))</f>
        <v/>
      </c>
    </row>
    <row r="2725" spans="6:6" ht="16" x14ac:dyDescent="0.2">
      <c r="F2725" s="47" t="str">
        <f ca="1">IF(_SF_CORE!$A$2="BLOCK",NA(),IF(OR(D2725="",E2725=""),"",E2725-D2725))</f>
        <v/>
      </c>
    </row>
    <row r="2726" spans="6:6" ht="16" x14ac:dyDescent="0.2">
      <c r="F2726" s="47" t="str">
        <f ca="1">IF(_SF_CORE!$A$2="BLOCK",NA(),IF(OR(D2726="",E2726=""),"",E2726-D2726))</f>
        <v/>
      </c>
    </row>
    <row r="2727" spans="6:6" ht="16" x14ac:dyDescent="0.2">
      <c r="F2727" s="47" t="str">
        <f ca="1">IF(_SF_CORE!$A$2="BLOCK",NA(),IF(OR(D2727="",E2727=""),"",E2727-D2727))</f>
        <v/>
      </c>
    </row>
    <row r="2728" spans="6:6" ht="16" x14ac:dyDescent="0.2">
      <c r="F2728" s="47" t="str">
        <f ca="1">IF(_SF_CORE!$A$2="BLOCK",NA(),IF(OR(D2728="",E2728=""),"",E2728-D2728))</f>
        <v/>
      </c>
    </row>
    <row r="2729" spans="6:6" ht="16" x14ac:dyDescent="0.2">
      <c r="F2729" s="47" t="str">
        <f ca="1">IF(_SF_CORE!$A$2="BLOCK",NA(),IF(OR(D2729="",E2729=""),"",E2729-D2729))</f>
        <v/>
      </c>
    </row>
    <row r="2730" spans="6:6" ht="16" x14ac:dyDescent="0.2">
      <c r="F2730" s="47" t="str">
        <f ca="1">IF(_SF_CORE!$A$2="BLOCK",NA(),IF(OR(D2730="",E2730=""),"",E2730-D2730))</f>
        <v/>
      </c>
    </row>
    <row r="2731" spans="6:6" ht="16" x14ac:dyDescent="0.2">
      <c r="F2731" s="47" t="str">
        <f ca="1">IF(_SF_CORE!$A$2="BLOCK",NA(),IF(OR(D2731="",E2731=""),"",E2731-D2731))</f>
        <v/>
      </c>
    </row>
    <row r="2732" spans="6:6" ht="16" x14ac:dyDescent="0.2">
      <c r="F2732" s="47" t="str">
        <f ca="1">IF(_SF_CORE!$A$2="BLOCK",NA(),IF(OR(D2732="",E2732=""),"",E2732-D2732))</f>
        <v/>
      </c>
    </row>
    <row r="2733" spans="6:6" ht="16" x14ac:dyDescent="0.2">
      <c r="F2733" s="47" t="str">
        <f ca="1">IF(_SF_CORE!$A$2="BLOCK",NA(),IF(OR(D2733="",E2733=""),"",E2733-D2733))</f>
        <v/>
      </c>
    </row>
    <row r="2734" spans="6:6" ht="16" x14ac:dyDescent="0.2">
      <c r="F2734" s="47" t="str">
        <f ca="1">IF(_SF_CORE!$A$2="BLOCK",NA(),IF(OR(D2734="",E2734=""),"",E2734-D2734))</f>
        <v/>
      </c>
    </row>
    <row r="2735" spans="6:6" ht="16" x14ac:dyDescent="0.2">
      <c r="F2735" s="47" t="str">
        <f ca="1">IF(_SF_CORE!$A$2="BLOCK",NA(),IF(OR(D2735="",E2735=""),"",E2735-D2735))</f>
        <v/>
      </c>
    </row>
    <row r="2736" spans="6:6" ht="16" x14ac:dyDescent="0.2">
      <c r="F2736" s="47" t="str">
        <f ca="1">IF(_SF_CORE!$A$2="BLOCK",NA(),IF(OR(D2736="",E2736=""),"",E2736-D2736))</f>
        <v/>
      </c>
    </row>
    <row r="2737" spans="6:6" ht="16" x14ac:dyDescent="0.2">
      <c r="F2737" s="47" t="str">
        <f ca="1">IF(_SF_CORE!$A$2="BLOCK",NA(),IF(OR(D2737="",E2737=""),"",E2737-D2737))</f>
        <v/>
      </c>
    </row>
    <row r="2738" spans="6:6" ht="16" x14ac:dyDescent="0.2">
      <c r="F2738" s="47" t="str">
        <f ca="1">IF(_SF_CORE!$A$2="BLOCK",NA(),IF(OR(D2738="",E2738=""),"",E2738-D2738))</f>
        <v/>
      </c>
    </row>
    <row r="2739" spans="6:6" ht="16" x14ac:dyDescent="0.2">
      <c r="F2739" s="47" t="str">
        <f ca="1">IF(_SF_CORE!$A$2="BLOCK",NA(),IF(OR(D2739="",E2739=""),"",E2739-D2739))</f>
        <v/>
      </c>
    </row>
    <row r="2740" spans="6:6" ht="16" x14ac:dyDescent="0.2">
      <c r="F2740" s="47" t="str">
        <f ca="1">IF(_SF_CORE!$A$2="BLOCK",NA(),IF(OR(D2740="",E2740=""),"",E2740-D2740))</f>
        <v/>
      </c>
    </row>
    <row r="2741" spans="6:6" ht="16" x14ac:dyDescent="0.2">
      <c r="F2741" s="47" t="str">
        <f ca="1">IF(_SF_CORE!$A$2="BLOCK",NA(),IF(OR(D2741="",E2741=""),"",E2741-D2741))</f>
        <v/>
      </c>
    </row>
    <row r="2742" spans="6:6" ht="16" x14ac:dyDescent="0.2">
      <c r="F2742" s="47" t="str">
        <f ca="1">IF(_SF_CORE!$A$2="BLOCK",NA(),IF(OR(D2742="",E2742=""),"",E2742-D2742))</f>
        <v/>
      </c>
    </row>
    <row r="2743" spans="6:6" ht="16" x14ac:dyDescent="0.2">
      <c r="F2743" s="47" t="str">
        <f ca="1">IF(_SF_CORE!$A$2="BLOCK",NA(),IF(OR(D2743="",E2743=""),"",E2743-D2743))</f>
        <v/>
      </c>
    </row>
    <row r="2744" spans="6:6" ht="16" x14ac:dyDescent="0.2">
      <c r="F2744" s="47" t="str">
        <f ca="1">IF(_SF_CORE!$A$2="BLOCK",NA(),IF(OR(D2744="",E2744=""),"",E2744-D2744))</f>
        <v/>
      </c>
    </row>
    <row r="2745" spans="6:6" ht="16" x14ac:dyDescent="0.2">
      <c r="F2745" s="47" t="str">
        <f ca="1">IF(_SF_CORE!$A$2="BLOCK",NA(),IF(OR(D2745="",E2745=""),"",E2745-D2745))</f>
        <v/>
      </c>
    </row>
    <row r="2746" spans="6:6" ht="16" x14ac:dyDescent="0.2">
      <c r="F2746" s="47" t="str">
        <f ca="1">IF(_SF_CORE!$A$2="BLOCK",NA(),IF(OR(D2746="",E2746=""),"",E2746-D2746))</f>
        <v/>
      </c>
    </row>
    <row r="2747" spans="6:6" ht="16" x14ac:dyDescent="0.2">
      <c r="F2747" s="47" t="str">
        <f ca="1">IF(_SF_CORE!$A$2="BLOCK",NA(),IF(OR(D2747="",E2747=""),"",E2747-D2747))</f>
        <v/>
      </c>
    </row>
    <row r="2748" spans="6:6" ht="16" x14ac:dyDescent="0.2">
      <c r="F2748" s="47" t="str">
        <f ca="1">IF(_SF_CORE!$A$2="BLOCK",NA(),IF(OR(D2748="",E2748=""),"",E2748-D2748))</f>
        <v/>
      </c>
    </row>
    <row r="2749" spans="6:6" ht="16" x14ac:dyDescent="0.2">
      <c r="F2749" s="47" t="str">
        <f ca="1">IF(_SF_CORE!$A$2="BLOCK",NA(),IF(OR(D2749="",E2749=""),"",E2749-D2749))</f>
        <v/>
      </c>
    </row>
    <row r="2750" spans="6:6" ht="16" x14ac:dyDescent="0.2">
      <c r="F2750" s="47" t="str">
        <f ca="1">IF(_SF_CORE!$A$2="BLOCK",NA(),IF(OR(D2750="",E2750=""),"",E2750-D2750))</f>
        <v/>
      </c>
    </row>
    <row r="2751" spans="6:6" ht="16" x14ac:dyDescent="0.2">
      <c r="F2751" s="47" t="str">
        <f ca="1">IF(_SF_CORE!$A$2="BLOCK",NA(),IF(OR(D2751="",E2751=""),"",E2751-D2751))</f>
        <v/>
      </c>
    </row>
    <row r="2752" spans="6:6" ht="16" x14ac:dyDescent="0.2">
      <c r="F2752" s="47" t="str">
        <f ca="1">IF(_SF_CORE!$A$2="BLOCK",NA(),IF(OR(D2752="",E2752=""),"",E2752-D2752))</f>
        <v/>
      </c>
    </row>
    <row r="2753" spans="6:6" ht="16" x14ac:dyDescent="0.2">
      <c r="F2753" s="47" t="str">
        <f ca="1">IF(_SF_CORE!$A$2="BLOCK",NA(),IF(OR(D2753="",E2753=""),"",E2753-D2753))</f>
        <v/>
      </c>
    </row>
    <row r="2754" spans="6:6" ht="16" x14ac:dyDescent="0.2">
      <c r="F2754" s="47" t="str">
        <f ca="1">IF(_SF_CORE!$A$2="BLOCK",NA(),IF(OR(D2754="",E2754=""),"",E2754-D2754))</f>
        <v/>
      </c>
    </row>
    <row r="2755" spans="6:6" ht="16" x14ac:dyDescent="0.2">
      <c r="F2755" s="47" t="str">
        <f ca="1">IF(_SF_CORE!$A$2="BLOCK",NA(),IF(OR(D2755="",E2755=""),"",E2755-D2755))</f>
        <v/>
      </c>
    </row>
    <row r="2756" spans="6:6" ht="16" x14ac:dyDescent="0.2">
      <c r="F2756" s="47" t="str">
        <f ca="1">IF(_SF_CORE!$A$2="BLOCK",NA(),IF(OR(D2756="",E2756=""),"",E2756-D2756))</f>
        <v/>
      </c>
    </row>
    <row r="2757" spans="6:6" ht="16" x14ac:dyDescent="0.2">
      <c r="F2757" s="47" t="str">
        <f ca="1">IF(_SF_CORE!$A$2="BLOCK",NA(),IF(OR(D2757="",E2757=""),"",E2757-D2757))</f>
        <v/>
      </c>
    </row>
    <row r="2758" spans="6:6" ht="16" x14ac:dyDescent="0.2">
      <c r="F2758" s="47" t="str">
        <f ca="1">IF(_SF_CORE!$A$2="BLOCK",NA(),IF(OR(D2758="",E2758=""),"",E2758-D2758))</f>
        <v/>
      </c>
    </row>
    <row r="2759" spans="6:6" ht="16" x14ac:dyDescent="0.2">
      <c r="F2759" s="47" t="str">
        <f ca="1">IF(_SF_CORE!$A$2="BLOCK",NA(),IF(OR(D2759="",E2759=""),"",E2759-D2759))</f>
        <v/>
      </c>
    </row>
    <row r="2760" spans="6:6" ht="16" x14ac:dyDescent="0.2">
      <c r="F2760" s="47" t="str">
        <f ca="1">IF(_SF_CORE!$A$2="BLOCK",NA(),IF(OR(D2760="",E2760=""),"",E2760-D2760))</f>
        <v/>
      </c>
    </row>
    <row r="2761" spans="6:6" ht="16" x14ac:dyDescent="0.2">
      <c r="F2761" s="47" t="str">
        <f ca="1">IF(_SF_CORE!$A$2="BLOCK",NA(),IF(OR(D2761="",E2761=""),"",E2761-D2761))</f>
        <v/>
      </c>
    </row>
    <row r="2762" spans="6:6" ht="16" x14ac:dyDescent="0.2">
      <c r="F2762" s="47" t="str">
        <f ca="1">IF(_SF_CORE!$A$2="BLOCK",NA(),IF(OR(D2762="",E2762=""),"",E2762-D2762))</f>
        <v/>
      </c>
    </row>
    <row r="2763" spans="6:6" ht="16" x14ac:dyDescent="0.2">
      <c r="F2763" s="47" t="str">
        <f ca="1">IF(_SF_CORE!$A$2="BLOCK",NA(),IF(OR(D2763="",E2763=""),"",E2763-D2763))</f>
        <v/>
      </c>
    </row>
    <row r="2764" spans="6:6" ht="16" x14ac:dyDescent="0.2">
      <c r="F2764" s="47" t="str">
        <f ca="1">IF(_SF_CORE!$A$2="BLOCK",NA(),IF(OR(D2764="",E2764=""),"",E2764-D2764))</f>
        <v/>
      </c>
    </row>
    <row r="2765" spans="6:6" ht="16" x14ac:dyDescent="0.2">
      <c r="F2765" s="47" t="str">
        <f ca="1">IF(_SF_CORE!$A$2="BLOCK",NA(),IF(OR(D2765="",E2765=""),"",E2765-D2765))</f>
        <v/>
      </c>
    </row>
    <row r="2766" spans="6:6" ht="16" x14ac:dyDescent="0.2">
      <c r="F2766" s="47" t="str">
        <f ca="1">IF(_SF_CORE!$A$2="BLOCK",NA(),IF(OR(D2766="",E2766=""),"",E2766-D2766))</f>
        <v/>
      </c>
    </row>
    <row r="2767" spans="6:6" ht="16" x14ac:dyDescent="0.2">
      <c r="F2767" s="47" t="str">
        <f ca="1">IF(_SF_CORE!$A$2="BLOCK",NA(),IF(OR(D2767="",E2767=""),"",E2767-D2767))</f>
        <v/>
      </c>
    </row>
    <row r="2768" spans="6:6" ht="16" x14ac:dyDescent="0.2">
      <c r="F2768" s="47" t="str">
        <f ca="1">IF(_SF_CORE!$A$2="BLOCK",NA(),IF(OR(D2768="",E2768=""),"",E2768-D2768))</f>
        <v/>
      </c>
    </row>
    <row r="2769" spans="6:6" ht="16" x14ac:dyDescent="0.2">
      <c r="F2769" s="47" t="str">
        <f ca="1">IF(_SF_CORE!$A$2="BLOCK",NA(),IF(OR(D2769="",E2769=""),"",E2769-D2769))</f>
        <v/>
      </c>
    </row>
    <row r="2770" spans="6:6" ht="16" x14ac:dyDescent="0.2">
      <c r="F2770" s="47" t="str">
        <f ca="1">IF(_SF_CORE!$A$2="BLOCK",NA(),IF(OR(D2770="",E2770=""),"",E2770-D2770))</f>
        <v/>
      </c>
    </row>
    <row r="2771" spans="6:6" ht="16" x14ac:dyDescent="0.2">
      <c r="F2771" s="47" t="str">
        <f ca="1">IF(_SF_CORE!$A$2="BLOCK",NA(),IF(OR(D2771="",E2771=""),"",E2771-D2771))</f>
        <v/>
      </c>
    </row>
    <row r="2772" spans="6:6" ht="16" x14ac:dyDescent="0.2">
      <c r="F2772" s="47" t="str">
        <f ca="1">IF(_SF_CORE!$A$2="BLOCK",NA(),IF(OR(D2772="",E2772=""),"",E2772-D2772))</f>
        <v/>
      </c>
    </row>
    <row r="2773" spans="6:6" ht="16" x14ac:dyDescent="0.2">
      <c r="F2773" s="47" t="str">
        <f ca="1">IF(_SF_CORE!$A$2="BLOCK",NA(),IF(OR(D2773="",E2773=""),"",E2773-D2773))</f>
        <v/>
      </c>
    </row>
    <row r="2774" spans="6:6" ht="16" x14ac:dyDescent="0.2">
      <c r="F2774" s="47" t="str">
        <f ca="1">IF(_SF_CORE!$A$2="BLOCK",NA(),IF(OR(D2774="",E2774=""),"",E2774-D2774))</f>
        <v/>
      </c>
    </row>
    <row r="2775" spans="6:6" ht="16" x14ac:dyDescent="0.2">
      <c r="F2775" s="47" t="str">
        <f ca="1">IF(_SF_CORE!$A$2="BLOCK",NA(),IF(OR(D2775="",E2775=""),"",E2775-D2775))</f>
        <v/>
      </c>
    </row>
    <row r="2776" spans="6:6" ht="16" x14ac:dyDescent="0.2">
      <c r="F2776" s="47" t="str">
        <f ca="1">IF(_SF_CORE!$A$2="BLOCK",NA(),IF(OR(D2776="",E2776=""),"",E2776-D2776))</f>
        <v/>
      </c>
    </row>
    <row r="2777" spans="6:6" ht="16" x14ac:dyDescent="0.2">
      <c r="F2777" s="47" t="str">
        <f ca="1">IF(_SF_CORE!$A$2="BLOCK",NA(),IF(OR(D2777="",E2777=""),"",E2777-D2777))</f>
        <v/>
      </c>
    </row>
    <row r="2778" spans="6:6" ht="16" x14ac:dyDescent="0.2">
      <c r="F2778" s="47" t="str">
        <f ca="1">IF(_SF_CORE!$A$2="BLOCK",NA(),IF(OR(D2778="",E2778=""),"",E2778-D2778))</f>
        <v/>
      </c>
    </row>
    <row r="2779" spans="6:6" ht="16" x14ac:dyDescent="0.2">
      <c r="F2779" s="47" t="str">
        <f ca="1">IF(_SF_CORE!$A$2="BLOCK",NA(),IF(OR(D2779="",E2779=""),"",E2779-D2779))</f>
        <v/>
      </c>
    </row>
    <row r="2780" spans="6:6" ht="16" x14ac:dyDescent="0.2">
      <c r="F2780" s="47" t="str">
        <f ca="1">IF(_SF_CORE!$A$2="BLOCK",NA(),IF(OR(D2780="",E2780=""),"",E2780-D2780))</f>
        <v/>
      </c>
    </row>
    <row r="2781" spans="6:6" ht="16" x14ac:dyDescent="0.2">
      <c r="F2781" s="47" t="str">
        <f ca="1">IF(_SF_CORE!$A$2="BLOCK",NA(),IF(OR(D2781="",E2781=""),"",E2781-D2781))</f>
        <v/>
      </c>
    </row>
    <row r="2782" spans="6:6" ht="16" x14ac:dyDescent="0.2">
      <c r="F2782" s="47" t="str">
        <f ca="1">IF(_SF_CORE!$A$2="BLOCK",NA(),IF(OR(D2782="",E2782=""),"",E2782-D2782))</f>
        <v/>
      </c>
    </row>
    <row r="2783" spans="6:6" ht="16" x14ac:dyDescent="0.2">
      <c r="F2783" s="47" t="str">
        <f ca="1">IF(_SF_CORE!$A$2="BLOCK",NA(),IF(OR(D2783="",E2783=""),"",E2783-D2783))</f>
        <v/>
      </c>
    </row>
    <row r="2784" spans="6:6" ht="16" x14ac:dyDescent="0.2">
      <c r="F2784" s="47" t="str">
        <f ca="1">IF(_SF_CORE!$A$2="BLOCK",NA(),IF(OR(D2784="",E2784=""),"",E2784-D2784))</f>
        <v/>
      </c>
    </row>
    <row r="2785" spans="6:6" ht="16" x14ac:dyDescent="0.2">
      <c r="F2785" s="47" t="str">
        <f ca="1">IF(_SF_CORE!$A$2="BLOCK",NA(),IF(OR(D2785="",E2785=""),"",E2785-D2785))</f>
        <v/>
      </c>
    </row>
    <row r="2786" spans="6:6" ht="16" x14ac:dyDescent="0.2">
      <c r="F2786" s="47" t="str">
        <f ca="1">IF(_SF_CORE!$A$2="BLOCK",NA(),IF(OR(D2786="",E2786=""),"",E2786-D2786))</f>
        <v/>
      </c>
    </row>
    <row r="2787" spans="6:6" ht="16" x14ac:dyDescent="0.2">
      <c r="F2787" s="47" t="str">
        <f ca="1">IF(_SF_CORE!$A$2="BLOCK",NA(),IF(OR(D2787="",E2787=""),"",E2787-D2787))</f>
        <v/>
      </c>
    </row>
    <row r="2788" spans="6:6" ht="16" x14ac:dyDescent="0.2">
      <c r="F2788" s="47" t="str">
        <f ca="1">IF(_SF_CORE!$A$2="BLOCK",NA(),IF(OR(D2788="",E2788=""),"",E2788-D2788))</f>
        <v/>
      </c>
    </row>
    <row r="2789" spans="6:6" ht="16" x14ac:dyDescent="0.2">
      <c r="F2789" s="47" t="str">
        <f ca="1">IF(_SF_CORE!$A$2="BLOCK",NA(),IF(OR(D2789="",E2789=""),"",E2789-D2789))</f>
        <v/>
      </c>
    </row>
    <row r="2790" spans="6:6" ht="16" x14ac:dyDescent="0.2">
      <c r="F2790" s="47" t="str">
        <f ca="1">IF(_SF_CORE!$A$2="BLOCK",NA(),IF(OR(D2790="",E2790=""),"",E2790-D2790))</f>
        <v/>
      </c>
    </row>
    <row r="2791" spans="6:6" ht="16" x14ac:dyDescent="0.2">
      <c r="F2791" s="47" t="str">
        <f ca="1">IF(_SF_CORE!$A$2="BLOCK",NA(),IF(OR(D2791="",E2791=""),"",E2791-D2791))</f>
        <v/>
      </c>
    </row>
    <row r="2792" spans="6:6" ht="16" x14ac:dyDescent="0.2">
      <c r="F2792" s="47" t="str">
        <f ca="1">IF(_SF_CORE!$A$2="BLOCK",NA(),IF(OR(D2792="",E2792=""),"",E2792-D2792))</f>
        <v/>
      </c>
    </row>
    <row r="2793" spans="6:6" ht="16" x14ac:dyDescent="0.2">
      <c r="F2793" s="47" t="str">
        <f ca="1">IF(_SF_CORE!$A$2="BLOCK",NA(),IF(OR(D2793="",E2793=""),"",E2793-D2793))</f>
        <v/>
      </c>
    </row>
    <row r="2794" spans="6:6" ht="16" x14ac:dyDescent="0.2">
      <c r="F2794" s="47" t="str">
        <f ca="1">IF(_SF_CORE!$A$2="BLOCK",NA(),IF(OR(D2794="",E2794=""),"",E2794-D2794))</f>
        <v/>
      </c>
    </row>
    <row r="2795" spans="6:6" ht="16" x14ac:dyDescent="0.2">
      <c r="F2795" s="47" t="str">
        <f ca="1">IF(_SF_CORE!$A$2="BLOCK",NA(),IF(OR(D2795="",E2795=""),"",E2795-D2795))</f>
        <v/>
      </c>
    </row>
    <row r="2796" spans="6:6" ht="16" x14ac:dyDescent="0.2">
      <c r="F2796" s="47" t="str">
        <f ca="1">IF(_SF_CORE!$A$2="BLOCK",NA(),IF(OR(D2796="",E2796=""),"",E2796-D2796))</f>
        <v/>
      </c>
    </row>
    <row r="2797" spans="6:6" ht="16" x14ac:dyDescent="0.2">
      <c r="F2797" s="47" t="str">
        <f ca="1">IF(_SF_CORE!$A$2="BLOCK",NA(),IF(OR(D2797="",E2797=""),"",E2797-D2797))</f>
        <v/>
      </c>
    </row>
    <row r="2798" spans="6:6" ht="16" x14ac:dyDescent="0.2">
      <c r="F2798" s="47" t="str">
        <f ca="1">IF(_SF_CORE!$A$2="BLOCK",NA(),IF(OR(D2798="",E2798=""),"",E2798-D2798))</f>
        <v/>
      </c>
    </row>
    <row r="2799" spans="6:6" ht="16" x14ac:dyDescent="0.2">
      <c r="F2799" s="47" t="str">
        <f ca="1">IF(_SF_CORE!$A$2="BLOCK",NA(),IF(OR(D2799="",E2799=""),"",E2799-D2799))</f>
        <v/>
      </c>
    </row>
    <row r="2800" spans="6:6" ht="16" x14ac:dyDescent="0.2">
      <c r="F2800" s="47" t="str">
        <f ca="1">IF(_SF_CORE!$A$2="BLOCK",NA(),IF(OR(D2800="",E2800=""),"",E2800-D2800))</f>
        <v/>
      </c>
    </row>
    <row r="2801" spans="6:6" ht="16" x14ac:dyDescent="0.2">
      <c r="F2801" s="47" t="str">
        <f ca="1">IF(_SF_CORE!$A$2="BLOCK",NA(),IF(OR(D2801="",E2801=""),"",E2801-D2801))</f>
        <v/>
      </c>
    </row>
    <row r="2802" spans="6:6" ht="16" x14ac:dyDescent="0.2">
      <c r="F2802" s="47" t="str">
        <f ca="1">IF(_SF_CORE!$A$2="BLOCK",NA(),IF(OR(D2802="",E2802=""),"",E2802-D2802))</f>
        <v/>
      </c>
    </row>
    <row r="2803" spans="6:6" ht="16" x14ac:dyDescent="0.2">
      <c r="F2803" s="47" t="str">
        <f ca="1">IF(_SF_CORE!$A$2="BLOCK",NA(),IF(OR(D2803="",E2803=""),"",E2803-D2803))</f>
        <v/>
      </c>
    </row>
    <row r="2804" spans="6:6" ht="16" x14ac:dyDescent="0.2">
      <c r="F2804" s="47" t="str">
        <f ca="1">IF(_SF_CORE!$A$2="BLOCK",NA(),IF(OR(D2804="",E2804=""),"",E2804-D2804))</f>
        <v/>
      </c>
    </row>
    <row r="2805" spans="6:6" ht="16" x14ac:dyDescent="0.2">
      <c r="F2805" s="47" t="str">
        <f ca="1">IF(_SF_CORE!$A$2="BLOCK",NA(),IF(OR(D2805="",E2805=""),"",E2805-D2805))</f>
        <v/>
      </c>
    </row>
    <row r="2806" spans="6:6" ht="16" x14ac:dyDescent="0.2">
      <c r="F2806" s="47" t="str">
        <f ca="1">IF(_SF_CORE!$A$2="BLOCK",NA(),IF(OR(D2806="",E2806=""),"",E2806-D2806))</f>
        <v/>
      </c>
    </row>
    <row r="2807" spans="6:6" ht="16" x14ac:dyDescent="0.2">
      <c r="F2807" s="47" t="str">
        <f ca="1">IF(_SF_CORE!$A$2="BLOCK",NA(),IF(OR(D2807="",E2807=""),"",E2807-D2807))</f>
        <v/>
      </c>
    </row>
    <row r="2808" spans="6:6" ht="16" x14ac:dyDescent="0.2">
      <c r="F2808" s="47" t="str">
        <f ca="1">IF(_SF_CORE!$A$2="BLOCK",NA(),IF(OR(D2808="",E2808=""),"",E2808-D2808))</f>
        <v/>
      </c>
    </row>
    <row r="2809" spans="6:6" ht="16" x14ac:dyDescent="0.2">
      <c r="F2809" s="47" t="str">
        <f ca="1">IF(_SF_CORE!$A$2="BLOCK",NA(),IF(OR(D2809="",E2809=""),"",E2809-D2809))</f>
        <v/>
      </c>
    </row>
    <row r="2810" spans="6:6" ht="16" x14ac:dyDescent="0.2">
      <c r="F2810" s="47" t="str">
        <f ca="1">IF(_SF_CORE!$A$2="BLOCK",NA(),IF(OR(D2810="",E2810=""),"",E2810-D2810))</f>
        <v/>
      </c>
    </row>
    <row r="2811" spans="6:6" ht="16" x14ac:dyDescent="0.2">
      <c r="F2811" s="47" t="str">
        <f ca="1">IF(_SF_CORE!$A$2="BLOCK",NA(),IF(OR(D2811="",E2811=""),"",E2811-D2811))</f>
        <v/>
      </c>
    </row>
    <row r="2812" spans="6:6" ht="16" x14ac:dyDescent="0.2">
      <c r="F2812" s="47" t="str">
        <f ca="1">IF(_SF_CORE!$A$2="BLOCK",NA(),IF(OR(D2812="",E2812=""),"",E2812-D2812))</f>
        <v/>
      </c>
    </row>
    <row r="2813" spans="6:6" ht="16" x14ac:dyDescent="0.2">
      <c r="F2813" s="47" t="str">
        <f ca="1">IF(_SF_CORE!$A$2="BLOCK",NA(),IF(OR(D2813="",E2813=""),"",E2813-D2813))</f>
        <v/>
      </c>
    </row>
    <row r="2814" spans="6:6" ht="16" x14ac:dyDescent="0.2">
      <c r="F2814" s="47" t="str">
        <f ca="1">IF(_SF_CORE!$A$2="BLOCK",NA(),IF(OR(D2814="",E2814=""),"",E2814-D2814))</f>
        <v/>
      </c>
    </row>
    <row r="2815" spans="6:6" ht="16" x14ac:dyDescent="0.2">
      <c r="F2815" s="47" t="str">
        <f ca="1">IF(_SF_CORE!$A$2="BLOCK",NA(),IF(OR(D2815="",E2815=""),"",E2815-D2815))</f>
        <v/>
      </c>
    </row>
    <row r="2816" spans="6:6" ht="16" x14ac:dyDescent="0.2">
      <c r="F2816" s="47" t="str">
        <f ca="1">IF(_SF_CORE!$A$2="BLOCK",NA(),IF(OR(D2816="",E2816=""),"",E2816-D2816))</f>
        <v/>
      </c>
    </row>
    <row r="2817" spans="6:6" ht="16" x14ac:dyDescent="0.2">
      <c r="F2817" s="47" t="str">
        <f ca="1">IF(_SF_CORE!$A$2="BLOCK",NA(),IF(OR(D2817="",E2817=""),"",E2817-D2817))</f>
        <v/>
      </c>
    </row>
    <row r="2818" spans="6:6" ht="16" x14ac:dyDescent="0.2">
      <c r="F2818" s="47" t="str">
        <f ca="1">IF(_SF_CORE!$A$2="BLOCK",NA(),IF(OR(D2818="",E2818=""),"",E2818-D2818))</f>
        <v/>
      </c>
    </row>
    <row r="2819" spans="6:6" ht="16" x14ac:dyDescent="0.2">
      <c r="F2819" s="47" t="str">
        <f ca="1">IF(_SF_CORE!$A$2="BLOCK",NA(),IF(OR(D2819="",E2819=""),"",E2819-D2819))</f>
        <v/>
      </c>
    </row>
    <row r="2820" spans="6:6" ht="16" x14ac:dyDescent="0.2">
      <c r="F2820" s="47" t="str">
        <f ca="1">IF(_SF_CORE!$A$2="BLOCK",NA(),IF(OR(D2820="",E2820=""),"",E2820-D2820))</f>
        <v/>
      </c>
    </row>
    <row r="2821" spans="6:6" ht="16" x14ac:dyDescent="0.2">
      <c r="F2821" s="47" t="str">
        <f ca="1">IF(_SF_CORE!$A$2="BLOCK",NA(),IF(OR(D2821="",E2821=""),"",E2821-D2821))</f>
        <v/>
      </c>
    </row>
    <row r="2822" spans="6:6" ht="16" x14ac:dyDescent="0.2">
      <c r="F2822" s="47" t="str">
        <f ca="1">IF(_SF_CORE!$A$2="BLOCK",NA(),IF(OR(D2822="",E2822=""),"",E2822-D2822))</f>
        <v/>
      </c>
    </row>
    <row r="2823" spans="6:6" ht="16" x14ac:dyDescent="0.2">
      <c r="F2823" s="47" t="str">
        <f ca="1">IF(_SF_CORE!$A$2="BLOCK",NA(),IF(OR(D2823="",E2823=""),"",E2823-D2823))</f>
        <v/>
      </c>
    </row>
    <row r="2824" spans="6:6" ht="16" x14ac:dyDescent="0.2">
      <c r="F2824" s="47" t="str">
        <f ca="1">IF(_SF_CORE!$A$2="BLOCK",NA(),IF(OR(D2824="",E2824=""),"",E2824-D2824))</f>
        <v/>
      </c>
    </row>
    <row r="2825" spans="6:6" ht="16" x14ac:dyDescent="0.2">
      <c r="F2825" s="47" t="str">
        <f ca="1">IF(_SF_CORE!$A$2="BLOCK",NA(),IF(OR(D2825="",E2825=""),"",E2825-D2825))</f>
        <v/>
      </c>
    </row>
    <row r="2826" spans="6:6" ht="16" x14ac:dyDescent="0.2">
      <c r="F2826" s="47" t="str">
        <f ca="1">IF(_SF_CORE!$A$2="BLOCK",NA(),IF(OR(D2826="",E2826=""),"",E2826-D2826))</f>
        <v/>
      </c>
    </row>
    <row r="2827" spans="6:6" ht="16" x14ac:dyDescent="0.2">
      <c r="F2827" s="47" t="str">
        <f ca="1">IF(_SF_CORE!$A$2="BLOCK",NA(),IF(OR(D2827="",E2827=""),"",E2827-D2827))</f>
        <v/>
      </c>
    </row>
    <row r="2828" spans="6:6" ht="16" x14ac:dyDescent="0.2">
      <c r="F2828" s="47" t="str">
        <f ca="1">IF(_SF_CORE!$A$2="BLOCK",NA(),IF(OR(D2828="",E2828=""),"",E2828-D2828))</f>
        <v/>
      </c>
    </row>
    <row r="2829" spans="6:6" ht="16" x14ac:dyDescent="0.2">
      <c r="F2829" s="47" t="str">
        <f ca="1">IF(_SF_CORE!$A$2="BLOCK",NA(),IF(OR(D2829="",E2829=""),"",E2829-D2829))</f>
        <v/>
      </c>
    </row>
    <row r="2830" spans="6:6" ht="16" x14ac:dyDescent="0.2">
      <c r="F2830" s="47" t="str">
        <f ca="1">IF(_SF_CORE!$A$2="BLOCK",NA(),IF(OR(D2830="",E2830=""),"",E2830-D2830))</f>
        <v/>
      </c>
    </row>
    <row r="2831" spans="6:6" ht="16" x14ac:dyDescent="0.2">
      <c r="F2831" s="47" t="str">
        <f ca="1">IF(_SF_CORE!$A$2="BLOCK",NA(),IF(OR(D2831="",E2831=""),"",E2831-D2831))</f>
        <v/>
      </c>
    </row>
    <row r="2832" spans="6:6" ht="16" x14ac:dyDescent="0.2">
      <c r="F2832" s="47" t="str">
        <f ca="1">IF(_SF_CORE!$A$2="BLOCK",NA(),IF(OR(D2832="",E2832=""),"",E2832-D2832))</f>
        <v/>
      </c>
    </row>
    <row r="2833" spans="6:6" ht="16" x14ac:dyDescent="0.2">
      <c r="F2833" s="47" t="str">
        <f ca="1">IF(_SF_CORE!$A$2="BLOCK",NA(),IF(OR(D2833="",E2833=""),"",E2833-D2833))</f>
        <v/>
      </c>
    </row>
    <row r="2834" spans="6:6" ht="16" x14ac:dyDescent="0.2">
      <c r="F2834" s="47" t="str">
        <f ca="1">IF(_SF_CORE!$A$2="BLOCK",NA(),IF(OR(D2834="",E2834=""),"",E2834-D2834))</f>
        <v/>
      </c>
    </row>
    <row r="2835" spans="6:6" ht="16" x14ac:dyDescent="0.2">
      <c r="F2835" s="47" t="str">
        <f ca="1">IF(_SF_CORE!$A$2="BLOCK",NA(),IF(OR(D2835="",E2835=""),"",E2835-D2835))</f>
        <v/>
      </c>
    </row>
    <row r="2836" spans="6:6" ht="16" x14ac:dyDescent="0.2">
      <c r="F2836" s="47" t="str">
        <f ca="1">IF(_SF_CORE!$A$2="BLOCK",NA(),IF(OR(D2836="",E2836=""),"",E2836-D2836))</f>
        <v/>
      </c>
    </row>
    <row r="2837" spans="6:6" ht="16" x14ac:dyDescent="0.2">
      <c r="F2837" s="47" t="str">
        <f ca="1">IF(_SF_CORE!$A$2="BLOCK",NA(),IF(OR(D2837="",E2837=""),"",E2837-D2837))</f>
        <v/>
      </c>
    </row>
    <row r="2838" spans="6:6" ht="16" x14ac:dyDescent="0.2">
      <c r="F2838" s="47" t="str">
        <f ca="1">IF(_SF_CORE!$A$2="BLOCK",NA(),IF(OR(D2838="",E2838=""),"",E2838-D2838))</f>
        <v/>
      </c>
    </row>
    <row r="2839" spans="6:6" ht="16" x14ac:dyDescent="0.2">
      <c r="F2839" s="47" t="str">
        <f ca="1">IF(_SF_CORE!$A$2="BLOCK",NA(),IF(OR(D2839="",E2839=""),"",E2839-D2839))</f>
        <v/>
      </c>
    </row>
    <row r="2840" spans="6:6" ht="16" x14ac:dyDescent="0.2">
      <c r="F2840" s="47" t="str">
        <f ca="1">IF(_SF_CORE!$A$2="BLOCK",NA(),IF(OR(D2840="",E2840=""),"",E2840-D2840))</f>
        <v/>
      </c>
    </row>
    <row r="2841" spans="6:6" ht="16" x14ac:dyDescent="0.2">
      <c r="F2841" s="47" t="str">
        <f ca="1">IF(_SF_CORE!$A$2="BLOCK",NA(),IF(OR(D2841="",E2841=""),"",E2841-D2841))</f>
        <v/>
      </c>
    </row>
    <row r="2842" spans="6:6" ht="16" x14ac:dyDescent="0.2">
      <c r="F2842" s="47" t="str">
        <f ca="1">IF(_SF_CORE!$A$2="BLOCK",NA(),IF(OR(D2842="",E2842=""),"",E2842-D2842))</f>
        <v/>
      </c>
    </row>
    <row r="2843" spans="6:6" ht="16" x14ac:dyDescent="0.2">
      <c r="F2843" s="47" t="str">
        <f ca="1">IF(_SF_CORE!$A$2="BLOCK",NA(),IF(OR(D2843="",E2843=""),"",E2843-D2843))</f>
        <v/>
      </c>
    </row>
    <row r="2844" spans="6:6" ht="16" x14ac:dyDescent="0.2">
      <c r="F2844" s="47" t="str">
        <f ca="1">IF(_SF_CORE!$A$2="BLOCK",NA(),IF(OR(D2844="",E2844=""),"",E2844-D2844))</f>
        <v/>
      </c>
    </row>
    <row r="2845" spans="6:6" ht="16" x14ac:dyDescent="0.2">
      <c r="F2845" s="47" t="str">
        <f ca="1">IF(_SF_CORE!$A$2="BLOCK",NA(),IF(OR(D2845="",E2845=""),"",E2845-D2845))</f>
        <v/>
      </c>
    </row>
    <row r="2846" spans="6:6" ht="16" x14ac:dyDescent="0.2">
      <c r="F2846" s="47" t="str">
        <f ca="1">IF(_SF_CORE!$A$2="BLOCK",NA(),IF(OR(D2846="",E2846=""),"",E2846-D2846))</f>
        <v/>
      </c>
    </row>
    <row r="2847" spans="6:6" ht="16" x14ac:dyDescent="0.2">
      <c r="F2847" s="47" t="str">
        <f ca="1">IF(_SF_CORE!$A$2="BLOCK",NA(),IF(OR(D2847="",E2847=""),"",E2847-D2847))</f>
        <v/>
      </c>
    </row>
    <row r="2848" spans="6:6" ht="16" x14ac:dyDescent="0.2">
      <c r="F2848" s="47" t="str">
        <f ca="1">IF(_SF_CORE!$A$2="BLOCK",NA(),IF(OR(D2848="",E2848=""),"",E2848-D2848))</f>
        <v/>
      </c>
    </row>
    <row r="2849" spans="6:6" ht="16" x14ac:dyDescent="0.2">
      <c r="F2849" s="47" t="str">
        <f ca="1">IF(_SF_CORE!$A$2="BLOCK",NA(),IF(OR(D2849="",E2849=""),"",E2849-D2849))</f>
        <v/>
      </c>
    </row>
    <row r="2850" spans="6:6" ht="16" x14ac:dyDescent="0.2">
      <c r="F2850" s="47" t="str">
        <f ca="1">IF(_SF_CORE!$A$2="BLOCK",NA(),IF(OR(D2850="",E2850=""),"",E2850-D2850))</f>
        <v/>
      </c>
    </row>
    <row r="2851" spans="6:6" ht="16" x14ac:dyDescent="0.2">
      <c r="F2851" s="47" t="str">
        <f ca="1">IF(_SF_CORE!$A$2="BLOCK",NA(),IF(OR(D2851="",E2851=""),"",E2851-D2851))</f>
        <v/>
      </c>
    </row>
    <row r="2852" spans="6:6" ht="16" x14ac:dyDescent="0.2">
      <c r="F2852" s="47" t="str">
        <f ca="1">IF(_SF_CORE!$A$2="BLOCK",NA(),IF(OR(D2852="",E2852=""),"",E2852-D2852))</f>
        <v/>
      </c>
    </row>
    <row r="2853" spans="6:6" ht="16" x14ac:dyDescent="0.2">
      <c r="F2853" s="47" t="str">
        <f ca="1">IF(_SF_CORE!$A$2="BLOCK",NA(),IF(OR(D2853="",E2853=""),"",E2853-D2853))</f>
        <v/>
      </c>
    </row>
    <row r="2854" spans="6:6" ht="16" x14ac:dyDescent="0.2">
      <c r="F2854" s="47" t="str">
        <f ca="1">IF(_SF_CORE!$A$2="BLOCK",NA(),IF(OR(D2854="",E2854=""),"",E2854-D2854))</f>
        <v/>
      </c>
    </row>
    <row r="2855" spans="6:6" ht="16" x14ac:dyDescent="0.2">
      <c r="F2855" s="47" t="str">
        <f ca="1">IF(_SF_CORE!$A$2="BLOCK",NA(),IF(OR(D2855="",E2855=""),"",E2855-D2855))</f>
        <v/>
      </c>
    </row>
    <row r="2856" spans="6:6" ht="16" x14ac:dyDescent="0.2">
      <c r="F2856" s="47" t="str">
        <f ca="1">IF(_SF_CORE!$A$2="BLOCK",NA(),IF(OR(D2856="",E2856=""),"",E2856-D2856))</f>
        <v/>
      </c>
    </row>
    <row r="2857" spans="6:6" ht="16" x14ac:dyDescent="0.2">
      <c r="F2857" s="47" t="str">
        <f ca="1">IF(_SF_CORE!$A$2="BLOCK",NA(),IF(OR(D2857="",E2857=""),"",E2857-D2857))</f>
        <v/>
      </c>
    </row>
    <row r="2858" spans="6:6" ht="16" x14ac:dyDescent="0.2">
      <c r="F2858" s="47" t="str">
        <f ca="1">IF(_SF_CORE!$A$2="BLOCK",NA(),IF(OR(D2858="",E2858=""),"",E2858-D2858))</f>
        <v/>
      </c>
    </row>
    <row r="2859" spans="6:6" ht="16" x14ac:dyDescent="0.2">
      <c r="F2859" s="47" t="str">
        <f ca="1">IF(_SF_CORE!$A$2="BLOCK",NA(),IF(OR(D2859="",E2859=""),"",E2859-D2859))</f>
        <v/>
      </c>
    </row>
    <row r="2860" spans="6:6" ht="16" x14ac:dyDescent="0.2">
      <c r="F2860" s="47" t="str">
        <f ca="1">IF(_SF_CORE!$A$2="BLOCK",NA(),IF(OR(D2860="",E2860=""),"",E2860-D2860))</f>
        <v/>
      </c>
    </row>
    <row r="2861" spans="6:6" ht="16" x14ac:dyDescent="0.2">
      <c r="F2861" s="47" t="str">
        <f ca="1">IF(_SF_CORE!$A$2="BLOCK",NA(),IF(OR(D2861="",E2861=""),"",E2861-D2861))</f>
        <v/>
      </c>
    </row>
    <row r="2862" spans="6:6" ht="16" x14ac:dyDescent="0.2">
      <c r="F2862" s="47" t="str">
        <f ca="1">IF(_SF_CORE!$A$2="BLOCK",NA(),IF(OR(D2862="",E2862=""),"",E2862-D2862))</f>
        <v/>
      </c>
    </row>
    <row r="2863" spans="6:6" ht="16" x14ac:dyDescent="0.2">
      <c r="F2863" s="47" t="str">
        <f ca="1">IF(_SF_CORE!$A$2="BLOCK",NA(),IF(OR(D2863="",E2863=""),"",E2863-D2863))</f>
        <v/>
      </c>
    </row>
    <row r="2864" spans="6:6" ht="16" x14ac:dyDescent="0.2">
      <c r="F2864" s="47" t="str">
        <f ca="1">IF(_SF_CORE!$A$2="BLOCK",NA(),IF(OR(D2864="",E2864=""),"",E2864-D2864))</f>
        <v/>
      </c>
    </row>
    <row r="2865" spans="6:6" ht="16" x14ac:dyDescent="0.2">
      <c r="F2865" s="47" t="str">
        <f ca="1">IF(_SF_CORE!$A$2="BLOCK",NA(),IF(OR(D2865="",E2865=""),"",E2865-D2865))</f>
        <v/>
      </c>
    </row>
    <row r="2866" spans="6:6" ht="16" x14ac:dyDescent="0.2">
      <c r="F2866" s="47" t="str">
        <f ca="1">IF(_SF_CORE!$A$2="BLOCK",NA(),IF(OR(D2866="",E2866=""),"",E2866-D2866))</f>
        <v/>
      </c>
    </row>
    <row r="2867" spans="6:6" ht="16" x14ac:dyDescent="0.2">
      <c r="F2867" s="47" t="str">
        <f ca="1">IF(_SF_CORE!$A$2="BLOCK",NA(),IF(OR(D2867="",E2867=""),"",E2867-D2867))</f>
        <v/>
      </c>
    </row>
    <row r="2868" spans="6:6" ht="16" x14ac:dyDescent="0.2">
      <c r="F2868" s="47" t="str">
        <f ca="1">IF(_SF_CORE!$A$2="BLOCK",NA(),IF(OR(D2868="",E2868=""),"",E2868-D2868))</f>
        <v/>
      </c>
    </row>
    <row r="2869" spans="6:6" ht="16" x14ac:dyDescent="0.2">
      <c r="F2869" s="47" t="str">
        <f ca="1">IF(_SF_CORE!$A$2="BLOCK",NA(),IF(OR(D2869="",E2869=""),"",E2869-D2869))</f>
        <v/>
      </c>
    </row>
    <row r="2870" spans="6:6" ht="16" x14ac:dyDescent="0.2">
      <c r="F2870" s="47" t="str">
        <f ca="1">IF(_SF_CORE!$A$2="BLOCK",NA(),IF(OR(D2870="",E2870=""),"",E2870-D2870))</f>
        <v/>
      </c>
    </row>
    <row r="2871" spans="6:6" ht="16" x14ac:dyDescent="0.2">
      <c r="F2871" s="47" t="str">
        <f ca="1">IF(_SF_CORE!$A$2="BLOCK",NA(),IF(OR(D2871="",E2871=""),"",E2871-D2871))</f>
        <v/>
      </c>
    </row>
    <row r="2872" spans="6:6" ht="16" x14ac:dyDescent="0.2">
      <c r="F2872" s="47" t="str">
        <f ca="1">IF(_SF_CORE!$A$2="BLOCK",NA(),IF(OR(D2872="",E2872=""),"",E2872-D2872))</f>
        <v/>
      </c>
    </row>
    <row r="2873" spans="6:6" ht="16" x14ac:dyDescent="0.2">
      <c r="F2873" s="47" t="str">
        <f ca="1">IF(_SF_CORE!$A$2="BLOCK",NA(),IF(OR(D2873="",E2873=""),"",E2873-D2873))</f>
        <v/>
      </c>
    </row>
    <row r="2874" spans="6:6" ht="16" x14ac:dyDescent="0.2">
      <c r="F2874" s="47" t="str">
        <f ca="1">IF(_SF_CORE!$A$2="BLOCK",NA(),IF(OR(D2874="",E2874=""),"",E2874-D2874))</f>
        <v/>
      </c>
    </row>
    <row r="2875" spans="6:6" ht="16" x14ac:dyDescent="0.2">
      <c r="F2875" s="47" t="str">
        <f ca="1">IF(_SF_CORE!$A$2="BLOCK",NA(),IF(OR(D2875="",E2875=""),"",E2875-D2875))</f>
        <v/>
      </c>
    </row>
    <row r="2876" spans="6:6" ht="16" x14ac:dyDescent="0.2">
      <c r="F2876" s="47" t="str">
        <f ca="1">IF(_SF_CORE!$A$2="BLOCK",NA(),IF(OR(D2876="",E2876=""),"",E2876-D2876))</f>
        <v/>
      </c>
    </row>
    <row r="2877" spans="6:6" ht="16" x14ac:dyDescent="0.2">
      <c r="F2877" s="47" t="str">
        <f ca="1">IF(_SF_CORE!$A$2="BLOCK",NA(),IF(OR(D2877="",E2877=""),"",E2877-D2877))</f>
        <v/>
      </c>
    </row>
    <row r="2878" spans="6:6" ht="16" x14ac:dyDescent="0.2">
      <c r="F2878" s="47" t="str">
        <f ca="1">IF(_SF_CORE!$A$2="BLOCK",NA(),IF(OR(D2878="",E2878=""),"",E2878-D2878))</f>
        <v/>
      </c>
    </row>
    <row r="2879" spans="6:6" ht="16" x14ac:dyDescent="0.2">
      <c r="F2879" s="47" t="str">
        <f ca="1">IF(_SF_CORE!$A$2="BLOCK",NA(),IF(OR(D2879="",E2879=""),"",E2879-D2879))</f>
        <v/>
      </c>
    </row>
    <row r="2880" spans="6:6" ht="16" x14ac:dyDescent="0.2">
      <c r="F2880" s="47" t="str">
        <f ca="1">IF(_SF_CORE!$A$2="BLOCK",NA(),IF(OR(D2880="",E2880=""),"",E2880-D2880))</f>
        <v/>
      </c>
    </row>
    <row r="2881" spans="6:6" ht="16" x14ac:dyDescent="0.2">
      <c r="F2881" s="47" t="str">
        <f ca="1">IF(_SF_CORE!$A$2="BLOCK",NA(),IF(OR(D2881="",E2881=""),"",E2881-D2881))</f>
        <v/>
      </c>
    </row>
    <row r="2882" spans="6:6" ht="16" x14ac:dyDescent="0.2">
      <c r="F2882" s="47" t="str">
        <f ca="1">IF(_SF_CORE!$A$2="BLOCK",NA(),IF(OR(D2882="",E2882=""),"",E2882-D2882))</f>
        <v/>
      </c>
    </row>
    <row r="2883" spans="6:6" ht="16" x14ac:dyDescent="0.2">
      <c r="F2883" s="47" t="str">
        <f ca="1">IF(_SF_CORE!$A$2="BLOCK",NA(),IF(OR(D2883="",E2883=""),"",E2883-D2883))</f>
        <v/>
      </c>
    </row>
    <row r="2884" spans="6:6" ht="16" x14ac:dyDescent="0.2">
      <c r="F2884" s="47" t="str">
        <f ca="1">IF(_SF_CORE!$A$2="BLOCK",NA(),IF(OR(D2884="",E2884=""),"",E2884-D2884))</f>
        <v/>
      </c>
    </row>
    <row r="2885" spans="6:6" ht="16" x14ac:dyDescent="0.2">
      <c r="F2885" s="47" t="str">
        <f ca="1">IF(_SF_CORE!$A$2="BLOCK",NA(),IF(OR(D2885="",E2885=""),"",E2885-D2885))</f>
        <v/>
      </c>
    </row>
    <row r="2886" spans="6:6" ht="16" x14ac:dyDescent="0.2">
      <c r="F2886" s="47" t="str">
        <f ca="1">IF(_SF_CORE!$A$2="BLOCK",NA(),IF(OR(D2886="",E2886=""),"",E2886-D2886))</f>
        <v/>
      </c>
    </row>
    <row r="2887" spans="6:6" ht="16" x14ac:dyDescent="0.2">
      <c r="F2887" s="47" t="str">
        <f ca="1">IF(_SF_CORE!$A$2="BLOCK",NA(),IF(OR(D2887="",E2887=""),"",E2887-D2887))</f>
        <v/>
      </c>
    </row>
    <row r="2888" spans="6:6" ht="16" x14ac:dyDescent="0.2">
      <c r="F2888" s="47" t="str">
        <f ca="1">IF(_SF_CORE!$A$2="BLOCK",NA(),IF(OR(D2888="",E2888=""),"",E2888-D2888))</f>
        <v/>
      </c>
    </row>
    <row r="2889" spans="6:6" ht="16" x14ac:dyDescent="0.2">
      <c r="F2889" s="47" t="str">
        <f ca="1">IF(_SF_CORE!$A$2="BLOCK",NA(),IF(OR(D2889="",E2889=""),"",E2889-D2889))</f>
        <v/>
      </c>
    </row>
    <row r="2890" spans="6:6" ht="16" x14ac:dyDescent="0.2">
      <c r="F2890" s="47" t="str">
        <f ca="1">IF(_SF_CORE!$A$2="BLOCK",NA(),IF(OR(D2890="",E2890=""),"",E2890-D2890))</f>
        <v/>
      </c>
    </row>
    <row r="2891" spans="6:6" ht="16" x14ac:dyDescent="0.2">
      <c r="F2891" s="47" t="str">
        <f ca="1">IF(_SF_CORE!$A$2="BLOCK",NA(),IF(OR(D2891="",E2891=""),"",E2891-D2891))</f>
        <v/>
      </c>
    </row>
    <row r="2892" spans="6:6" ht="16" x14ac:dyDescent="0.2">
      <c r="F2892" s="47" t="str">
        <f ca="1">IF(_SF_CORE!$A$2="BLOCK",NA(),IF(OR(D2892="",E2892=""),"",E2892-D2892))</f>
        <v/>
      </c>
    </row>
    <row r="2893" spans="6:6" ht="16" x14ac:dyDescent="0.2">
      <c r="F2893" s="47" t="str">
        <f ca="1">IF(_SF_CORE!$A$2="BLOCK",NA(),IF(OR(D2893="",E2893=""),"",E2893-D2893))</f>
        <v/>
      </c>
    </row>
    <row r="2894" spans="6:6" ht="16" x14ac:dyDescent="0.2">
      <c r="F2894" s="47" t="str">
        <f ca="1">IF(_SF_CORE!$A$2="BLOCK",NA(),IF(OR(D2894="",E2894=""),"",E2894-D2894))</f>
        <v/>
      </c>
    </row>
    <row r="2895" spans="6:6" ht="16" x14ac:dyDescent="0.2">
      <c r="F2895" s="47" t="str">
        <f ca="1">IF(_SF_CORE!$A$2="BLOCK",NA(),IF(OR(D2895="",E2895=""),"",E2895-D2895))</f>
        <v/>
      </c>
    </row>
    <row r="2896" spans="6:6" ht="16" x14ac:dyDescent="0.2">
      <c r="F2896" s="47" t="str">
        <f ca="1">IF(_SF_CORE!$A$2="BLOCK",NA(),IF(OR(D2896="",E2896=""),"",E2896-D2896))</f>
        <v/>
      </c>
    </row>
    <row r="2897" spans="6:6" ht="16" x14ac:dyDescent="0.2">
      <c r="F2897" s="47" t="str">
        <f ca="1">IF(_SF_CORE!$A$2="BLOCK",NA(),IF(OR(D2897="",E2897=""),"",E2897-D2897))</f>
        <v/>
      </c>
    </row>
    <row r="2898" spans="6:6" ht="16" x14ac:dyDescent="0.2">
      <c r="F2898" s="47" t="str">
        <f ca="1">IF(_SF_CORE!$A$2="BLOCK",NA(),IF(OR(D2898="",E2898=""),"",E2898-D2898))</f>
        <v/>
      </c>
    </row>
    <row r="2899" spans="6:6" ht="16" x14ac:dyDescent="0.2">
      <c r="F2899" s="47" t="str">
        <f ca="1">IF(_SF_CORE!$A$2="BLOCK",NA(),IF(OR(D2899="",E2899=""),"",E2899-D2899))</f>
        <v/>
      </c>
    </row>
    <row r="2900" spans="6:6" ht="16" x14ac:dyDescent="0.2">
      <c r="F2900" s="47" t="str">
        <f ca="1">IF(_SF_CORE!$A$2="BLOCK",NA(),IF(OR(D2900="",E2900=""),"",E2900-D2900))</f>
        <v/>
      </c>
    </row>
    <row r="2901" spans="6:6" ht="16" x14ac:dyDescent="0.2">
      <c r="F2901" s="47" t="str">
        <f ca="1">IF(_SF_CORE!$A$2="BLOCK",NA(),IF(OR(D2901="",E2901=""),"",E2901-D2901))</f>
        <v/>
      </c>
    </row>
    <row r="2902" spans="6:6" ht="16" x14ac:dyDescent="0.2">
      <c r="F2902" s="47" t="str">
        <f ca="1">IF(_SF_CORE!$A$2="BLOCK",NA(),IF(OR(D2902="",E2902=""),"",E2902-D2902))</f>
        <v/>
      </c>
    </row>
    <row r="2903" spans="6:6" ht="16" x14ac:dyDescent="0.2">
      <c r="F2903" s="47" t="str">
        <f ca="1">IF(_SF_CORE!$A$2="BLOCK",NA(),IF(OR(D2903="",E2903=""),"",E2903-D2903))</f>
        <v/>
      </c>
    </row>
    <row r="2904" spans="6:6" ht="16" x14ac:dyDescent="0.2">
      <c r="F2904" s="47" t="str">
        <f ca="1">IF(_SF_CORE!$A$2="BLOCK",NA(),IF(OR(D2904="",E2904=""),"",E2904-D2904))</f>
        <v/>
      </c>
    </row>
    <row r="2905" spans="6:6" ht="16" x14ac:dyDescent="0.2">
      <c r="F2905" s="47" t="str">
        <f ca="1">IF(_SF_CORE!$A$2="BLOCK",NA(),IF(OR(D2905="",E2905=""),"",E2905-D2905))</f>
        <v/>
      </c>
    </row>
    <row r="2906" spans="6:6" ht="16" x14ac:dyDescent="0.2">
      <c r="F2906" s="47" t="str">
        <f ca="1">IF(_SF_CORE!$A$2="BLOCK",NA(),IF(OR(D2906="",E2906=""),"",E2906-D2906))</f>
        <v/>
      </c>
    </row>
    <row r="2907" spans="6:6" ht="16" x14ac:dyDescent="0.2">
      <c r="F2907" s="47" t="str">
        <f ca="1">IF(_SF_CORE!$A$2="BLOCK",NA(),IF(OR(D2907="",E2907=""),"",E2907-D2907))</f>
        <v/>
      </c>
    </row>
    <row r="2908" spans="6:6" ht="16" x14ac:dyDescent="0.2">
      <c r="F2908" s="47" t="str">
        <f ca="1">IF(_SF_CORE!$A$2="BLOCK",NA(),IF(OR(D2908="",E2908=""),"",E2908-D2908))</f>
        <v/>
      </c>
    </row>
    <row r="2909" spans="6:6" ht="16" x14ac:dyDescent="0.2">
      <c r="F2909" s="47" t="str">
        <f ca="1">IF(_SF_CORE!$A$2="BLOCK",NA(),IF(OR(D2909="",E2909=""),"",E2909-D2909))</f>
        <v/>
      </c>
    </row>
    <row r="2910" spans="6:6" ht="16" x14ac:dyDescent="0.2">
      <c r="F2910" s="47" t="str">
        <f ca="1">IF(_SF_CORE!$A$2="BLOCK",NA(),IF(OR(D2910="",E2910=""),"",E2910-D2910))</f>
        <v/>
      </c>
    </row>
    <row r="2911" spans="6:6" ht="16" x14ac:dyDescent="0.2">
      <c r="F2911" s="47" t="str">
        <f ca="1">IF(_SF_CORE!$A$2="BLOCK",NA(),IF(OR(D2911="",E2911=""),"",E2911-D2911))</f>
        <v/>
      </c>
    </row>
    <row r="2912" spans="6:6" ht="16" x14ac:dyDescent="0.2">
      <c r="F2912" s="47" t="str">
        <f ca="1">IF(_SF_CORE!$A$2="BLOCK",NA(),IF(OR(D2912="",E2912=""),"",E2912-D2912))</f>
        <v/>
      </c>
    </row>
    <row r="2913" spans="6:6" ht="16" x14ac:dyDescent="0.2">
      <c r="F2913" s="47" t="str">
        <f ca="1">IF(_SF_CORE!$A$2="BLOCK",NA(),IF(OR(D2913="",E2913=""),"",E2913-D2913))</f>
        <v/>
      </c>
    </row>
    <row r="2914" spans="6:6" ht="16" x14ac:dyDescent="0.2">
      <c r="F2914" s="47" t="str">
        <f ca="1">IF(_SF_CORE!$A$2="BLOCK",NA(),IF(OR(D2914="",E2914=""),"",E2914-D2914))</f>
        <v/>
      </c>
    </row>
    <row r="2915" spans="6:6" ht="16" x14ac:dyDescent="0.2">
      <c r="F2915" s="47" t="str">
        <f ca="1">IF(_SF_CORE!$A$2="BLOCK",NA(),IF(OR(D2915="",E2915=""),"",E2915-D2915))</f>
        <v/>
      </c>
    </row>
    <row r="2916" spans="6:6" ht="16" x14ac:dyDescent="0.2">
      <c r="F2916" s="47" t="str">
        <f ca="1">IF(_SF_CORE!$A$2="BLOCK",NA(),IF(OR(D2916="",E2916=""),"",E2916-D2916))</f>
        <v/>
      </c>
    </row>
    <row r="2917" spans="6:6" ht="16" x14ac:dyDescent="0.2">
      <c r="F2917" s="47" t="str">
        <f ca="1">IF(_SF_CORE!$A$2="BLOCK",NA(),IF(OR(D2917="",E2917=""),"",E2917-D2917))</f>
        <v/>
      </c>
    </row>
    <row r="2918" spans="6:6" ht="16" x14ac:dyDescent="0.2">
      <c r="F2918" s="47" t="str">
        <f ca="1">IF(_SF_CORE!$A$2="BLOCK",NA(),IF(OR(D2918="",E2918=""),"",E2918-D2918))</f>
        <v/>
      </c>
    </row>
    <row r="2919" spans="6:6" ht="16" x14ac:dyDescent="0.2">
      <c r="F2919" s="47" t="str">
        <f ca="1">IF(_SF_CORE!$A$2="BLOCK",NA(),IF(OR(D2919="",E2919=""),"",E2919-D2919))</f>
        <v/>
      </c>
    </row>
    <row r="2920" spans="6:6" ht="16" x14ac:dyDescent="0.2">
      <c r="F2920" s="47" t="str">
        <f ca="1">IF(_SF_CORE!$A$2="BLOCK",NA(),IF(OR(D2920="",E2920=""),"",E2920-D2920))</f>
        <v/>
      </c>
    </row>
    <row r="2921" spans="6:6" ht="16" x14ac:dyDescent="0.2">
      <c r="F2921" s="47" t="str">
        <f ca="1">IF(_SF_CORE!$A$2="BLOCK",NA(),IF(OR(D2921="",E2921=""),"",E2921-D2921))</f>
        <v/>
      </c>
    </row>
    <row r="2922" spans="6:6" ht="16" x14ac:dyDescent="0.2">
      <c r="F2922" s="47" t="str">
        <f ca="1">IF(_SF_CORE!$A$2="BLOCK",NA(),IF(OR(D2922="",E2922=""),"",E2922-D2922))</f>
        <v/>
      </c>
    </row>
    <row r="2923" spans="6:6" ht="16" x14ac:dyDescent="0.2">
      <c r="F2923" s="47" t="str">
        <f ca="1">IF(_SF_CORE!$A$2="BLOCK",NA(),IF(OR(D2923="",E2923=""),"",E2923-D2923))</f>
        <v/>
      </c>
    </row>
    <row r="2924" spans="6:6" ht="16" x14ac:dyDescent="0.2">
      <c r="F2924" s="47" t="str">
        <f ca="1">IF(_SF_CORE!$A$2="BLOCK",NA(),IF(OR(D2924="",E2924=""),"",E2924-D2924))</f>
        <v/>
      </c>
    </row>
    <row r="2925" spans="6:6" ht="16" x14ac:dyDescent="0.2">
      <c r="F2925" s="47" t="str">
        <f ca="1">IF(_SF_CORE!$A$2="BLOCK",NA(),IF(OR(D2925="",E2925=""),"",E2925-D2925))</f>
        <v/>
      </c>
    </row>
    <row r="2926" spans="6:6" ht="16" x14ac:dyDescent="0.2">
      <c r="F2926" s="47" t="str">
        <f ca="1">IF(_SF_CORE!$A$2="BLOCK",NA(),IF(OR(D2926="",E2926=""),"",E2926-D2926))</f>
        <v/>
      </c>
    </row>
    <row r="2927" spans="6:6" ht="16" x14ac:dyDescent="0.2">
      <c r="F2927" s="47" t="str">
        <f ca="1">IF(_SF_CORE!$A$2="BLOCK",NA(),IF(OR(D2927="",E2927=""),"",E2927-D2927))</f>
        <v/>
      </c>
    </row>
    <row r="2928" spans="6:6" ht="16" x14ac:dyDescent="0.2">
      <c r="F2928" s="47" t="str">
        <f ca="1">IF(_SF_CORE!$A$2="BLOCK",NA(),IF(OR(D2928="",E2928=""),"",E2928-D2928))</f>
        <v/>
      </c>
    </row>
    <row r="2929" spans="6:6" ht="16" x14ac:dyDescent="0.2">
      <c r="F2929" s="47" t="str">
        <f ca="1">IF(_SF_CORE!$A$2="BLOCK",NA(),IF(OR(D2929="",E2929=""),"",E2929-D2929))</f>
        <v/>
      </c>
    </row>
    <row r="2930" spans="6:6" ht="16" x14ac:dyDescent="0.2">
      <c r="F2930" s="47" t="str">
        <f ca="1">IF(_SF_CORE!$A$2="BLOCK",NA(),IF(OR(D2930="",E2930=""),"",E2930-D2930))</f>
        <v/>
      </c>
    </row>
    <row r="2931" spans="6:6" ht="16" x14ac:dyDescent="0.2">
      <c r="F2931" s="47" t="str">
        <f ca="1">IF(_SF_CORE!$A$2="BLOCK",NA(),IF(OR(D2931="",E2931=""),"",E2931-D2931))</f>
        <v/>
      </c>
    </row>
    <row r="2932" spans="6:6" ht="16" x14ac:dyDescent="0.2">
      <c r="F2932" s="47" t="str">
        <f ca="1">IF(_SF_CORE!$A$2="BLOCK",NA(),IF(OR(D2932="",E2932=""),"",E2932-D2932))</f>
        <v/>
      </c>
    </row>
    <row r="2933" spans="6:6" ht="16" x14ac:dyDescent="0.2">
      <c r="F2933" s="47" t="str">
        <f ca="1">IF(_SF_CORE!$A$2="BLOCK",NA(),IF(OR(D2933="",E2933=""),"",E2933-D2933))</f>
        <v/>
      </c>
    </row>
    <row r="2934" spans="6:6" ht="16" x14ac:dyDescent="0.2">
      <c r="F2934" s="47" t="str">
        <f ca="1">IF(_SF_CORE!$A$2="BLOCK",NA(),IF(OR(D2934="",E2934=""),"",E2934-D2934))</f>
        <v/>
      </c>
    </row>
    <row r="2935" spans="6:6" ht="16" x14ac:dyDescent="0.2">
      <c r="F2935" s="47" t="str">
        <f ca="1">IF(_SF_CORE!$A$2="BLOCK",NA(),IF(OR(D2935="",E2935=""),"",E2935-D2935))</f>
        <v/>
      </c>
    </row>
    <row r="2936" spans="6:6" ht="16" x14ac:dyDescent="0.2">
      <c r="F2936" s="47" t="str">
        <f ca="1">IF(_SF_CORE!$A$2="BLOCK",NA(),IF(OR(D2936="",E2936=""),"",E2936-D2936))</f>
        <v/>
      </c>
    </row>
    <row r="2937" spans="6:6" ht="16" x14ac:dyDescent="0.2">
      <c r="F2937" s="47" t="str">
        <f ca="1">IF(_SF_CORE!$A$2="BLOCK",NA(),IF(OR(D2937="",E2937=""),"",E2937-D2937))</f>
        <v/>
      </c>
    </row>
    <row r="2938" spans="6:6" ht="16" x14ac:dyDescent="0.2">
      <c r="F2938" s="47" t="str">
        <f ca="1">IF(_SF_CORE!$A$2="BLOCK",NA(),IF(OR(D2938="",E2938=""),"",E2938-D2938))</f>
        <v/>
      </c>
    </row>
    <row r="2939" spans="6:6" ht="16" x14ac:dyDescent="0.2">
      <c r="F2939" s="47" t="str">
        <f ca="1">IF(_SF_CORE!$A$2="BLOCK",NA(),IF(OR(D2939="",E2939=""),"",E2939-D2939))</f>
        <v/>
      </c>
    </row>
    <row r="2940" spans="6:6" ht="16" x14ac:dyDescent="0.2">
      <c r="F2940" s="47" t="str">
        <f ca="1">IF(_SF_CORE!$A$2="BLOCK",NA(),IF(OR(D2940="",E2940=""),"",E2940-D2940))</f>
        <v/>
      </c>
    </row>
    <row r="2941" spans="6:6" ht="16" x14ac:dyDescent="0.2">
      <c r="F2941" s="47" t="str">
        <f ca="1">IF(_SF_CORE!$A$2="BLOCK",NA(),IF(OR(D2941="",E2941=""),"",E2941-D2941))</f>
        <v/>
      </c>
    </row>
    <row r="2942" spans="6:6" ht="16" x14ac:dyDescent="0.2">
      <c r="F2942" s="47" t="str">
        <f ca="1">IF(_SF_CORE!$A$2="BLOCK",NA(),IF(OR(D2942="",E2942=""),"",E2942-D2942))</f>
        <v/>
      </c>
    </row>
    <row r="2943" spans="6:6" ht="16" x14ac:dyDescent="0.2">
      <c r="F2943" s="47" t="str">
        <f ca="1">IF(_SF_CORE!$A$2="BLOCK",NA(),IF(OR(D2943="",E2943=""),"",E2943-D2943))</f>
        <v/>
      </c>
    </row>
    <row r="2944" spans="6:6" ht="16" x14ac:dyDescent="0.2">
      <c r="F2944" s="47" t="str">
        <f ca="1">IF(_SF_CORE!$A$2="BLOCK",NA(),IF(OR(D2944="",E2944=""),"",E2944-D2944))</f>
        <v/>
      </c>
    </row>
    <row r="2945" spans="6:6" ht="16" x14ac:dyDescent="0.2">
      <c r="F2945" s="47" t="str">
        <f ca="1">IF(_SF_CORE!$A$2="BLOCK",NA(),IF(OR(D2945="",E2945=""),"",E2945-D2945))</f>
        <v/>
      </c>
    </row>
    <row r="2946" spans="6:6" ht="16" x14ac:dyDescent="0.2">
      <c r="F2946" s="47" t="str">
        <f ca="1">IF(_SF_CORE!$A$2="BLOCK",NA(),IF(OR(D2946="",E2946=""),"",E2946-D2946))</f>
        <v/>
      </c>
    </row>
    <row r="2947" spans="6:6" ht="16" x14ac:dyDescent="0.2">
      <c r="F2947" s="47" t="str">
        <f ca="1">IF(_SF_CORE!$A$2="BLOCK",NA(),IF(OR(D2947="",E2947=""),"",E2947-D2947))</f>
        <v/>
      </c>
    </row>
    <row r="2948" spans="6:6" ht="16" x14ac:dyDescent="0.2">
      <c r="F2948" s="47" t="str">
        <f ca="1">IF(_SF_CORE!$A$2="BLOCK",NA(),IF(OR(D2948="",E2948=""),"",E2948-D2948))</f>
        <v/>
      </c>
    </row>
    <row r="2949" spans="6:6" ht="16" x14ac:dyDescent="0.2">
      <c r="F2949" s="47" t="str">
        <f ca="1">IF(_SF_CORE!$A$2="BLOCK",NA(),IF(OR(D2949="",E2949=""),"",E2949-D2949))</f>
        <v/>
      </c>
    </row>
    <row r="2950" spans="6:6" ht="16" x14ac:dyDescent="0.2">
      <c r="F2950" s="47" t="str">
        <f ca="1">IF(_SF_CORE!$A$2="BLOCK",NA(),IF(OR(D2950="",E2950=""),"",E2950-D2950))</f>
        <v/>
      </c>
    </row>
    <row r="2951" spans="6:6" ht="16" x14ac:dyDescent="0.2">
      <c r="F2951" s="47" t="str">
        <f ca="1">IF(_SF_CORE!$A$2="BLOCK",NA(),IF(OR(D2951="",E2951=""),"",E2951-D2951))</f>
        <v/>
      </c>
    </row>
    <row r="2952" spans="6:6" ht="16" x14ac:dyDescent="0.2">
      <c r="F2952" s="47" t="str">
        <f ca="1">IF(_SF_CORE!$A$2="BLOCK",NA(),IF(OR(D2952="",E2952=""),"",E2952-D2952))</f>
        <v/>
      </c>
    </row>
    <row r="2953" spans="6:6" ht="16" x14ac:dyDescent="0.2">
      <c r="F2953" s="47" t="str">
        <f ca="1">IF(_SF_CORE!$A$2="BLOCK",NA(),IF(OR(D2953="",E2953=""),"",E2953-D2953))</f>
        <v/>
      </c>
    </row>
    <row r="2954" spans="6:6" ht="16" x14ac:dyDescent="0.2">
      <c r="F2954" s="47" t="str">
        <f ca="1">IF(_SF_CORE!$A$2="BLOCK",NA(),IF(OR(D2954="",E2954=""),"",E2954-D2954))</f>
        <v/>
      </c>
    </row>
    <row r="2955" spans="6:6" ht="16" x14ac:dyDescent="0.2">
      <c r="F2955" s="47" t="str">
        <f ca="1">IF(_SF_CORE!$A$2="BLOCK",NA(),IF(OR(D2955="",E2955=""),"",E2955-D2955))</f>
        <v/>
      </c>
    </row>
    <row r="2956" spans="6:6" ht="16" x14ac:dyDescent="0.2">
      <c r="F2956" s="47" t="str">
        <f ca="1">IF(_SF_CORE!$A$2="BLOCK",NA(),IF(OR(D2956="",E2956=""),"",E2956-D2956))</f>
        <v/>
      </c>
    </row>
    <row r="2957" spans="6:6" ht="16" x14ac:dyDescent="0.2">
      <c r="F2957" s="47" t="str">
        <f ca="1">IF(_SF_CORE!$A$2="BLOCK",NA(),IF(OR(D2957="",E2957=""),"",E2957-D2957))</f>
        <v/>
      </c>
    </row>
    <row r="2958" spans="6:6" ht="16" x14ac:dyDescent="0.2">
      <c r="F2958" s="47" t="str">
        <f ca="1">IF(_SF_CORE!$A$2="BLOCK",NA(),IF(OR(D2958="",E2958=""),"",E2958-D2958))</f>
        <v/>
      </c>
    </row>
    <row r="2959" spans="6:6" ht="16" x14ac:dyDescent="0.2">
      <c r="F2959" s="47" t="str">
        <f ca="1">IF(_SF_CORE!$A$2="BLOCK",NA(),IF(OR(D2959="",E2959=""),"",E2959-D2959))</f>
        <v/>
      </c>
    </row>
    <row r="2960" spans="6:6" ht="16" x14ac:dyDescent="0.2">
      <c r="F2960" s="47" t="str">
        <f ca="1">IF(_SF_CORE!$A$2="BLOCK",NA(),IF(OR(D2960="",E2960=""),"",E2960-D2960))</f>
        <v/>
      </c>
    </row>
    <row r="2961" spans="6:6" ht="16" x14ac:dyDescent="0.2">
      <c r="F2961" s="47" t="str">
        <f ca="1">IF(_SF_CORE!$A$2="BLOCK",NA(),IF(OR(D2961="",E2961=""),"",E2961-D2961))</f>
        <v/>
      </c>
    </row>
    <row r="2962" spans="6:6" ht="16" x14ac:dyDescent="0.2">
      <c r="F2962" s="47" t="str">
        <f ca="1">IF(_SF_CORE!$A$2="BLOCK",NA(),IF(OR(D2962="",E2962=""),"",E2962-D2962))</f>
        <v/>
      </c>
    </row>
    <row r="2963" spans="6:6" ht="16" x14ac:dyDescent="0.2">
      <c r="F2963" s="47" t="str">
        <f ca="1">IF(_SF_CORE!$A$2="BLOCK",NA(),IF(OR(D2963="",E2963=""),"",E2963-D2963))</f>
        <v/>
      </c>
    </row>
    <row r="2964" spans="6:6" ht="16" x14ac:dyDescent="0.2">
      <c r="F2964" s="47" t="str">
        <f ca="1">IF(_SF_CORE!$A$2="BLOCK",NA(),IF(OR(D2964="",E2964=""),"",E2964-D2964))</f>
        <v/>
      </c>
    </row>
    <row r="2965" spans="6:6" ht="16" x14ac:dyDescent="0.2">
      <c r="F2965" s="47" t="str">
        <f ca="1">IF(_SF_CORE!$A$2="BLOCK",NA(),IF(OR(D2965="",E2965=""),"",E2965-D2965))</f>
        <v/>
      </c>
    </row>
    <row r="2966" spans="6:6" ht="16" x14ac:dyDescent="0.2">
      <c r="F2966" s="47" t="str">
        <f ca="1">IF(_SF_CORE!$A$2="BLOCK",NA(),IF(OR(D2966="",E2966=""),"",E2966-D2966))</f>
        <v/>
      </c>
    </row>
    <row r="2967" spans="6:6" ht="16" x14ac:dyDescent="0.2">
      <c r="F2967" s="47" t="str">
        <f ca="1">IF(_SF_CORE!$A$2="BLOCK",NA(),IF(OR(D2967="",E2967=""),"",E2967-D2967))</f>
        <v/>
      </c>
    </row>
    <row r="2968" spans="6:6" ht="16" x14ac:dyDescent="0.2">
      <c r="F2968" s="47" t="str">
        <f ca="1">IF(_SF_CORE!$A$2="BLOCK",NA(),IF(OR(D2968="",E2968=""),"",E2968-D2968))</f>
        <v/>
      </c>
    </row>
    <row r="2969" spans="6:6" ht="16" x14ac:dyDescent="0.2">
      <c r="F2969" s="47" t="str">
        <f ca="1">IF(_SF_CORE!$A$2="BLOCK",NA(),IF(OR(D2969="",E2969=""),"",E2969-D2969))</f>
        <v/>
      </c>
    </row>
    <row r="2970" spans="6:6" ht="16" x14ac:dyDescent="0.2">
      <c r="F2970" s="47" t="str">
        <f ca="1">IF(_SF_CORE!$A$2="BLOCK",NA(),IF(OR(D2970="",E2970=""),"",E2970-D2970))</f>
        <v/>
      </c>
    </row>
    <row r="2971" spans="6:6" ht="16" x14ac:dyDescent="0.2">
      <c r="F2971" s="47" t="str">
        <f ca="1">IF(_SF_CORE!$A$2="BLOCK",NA(),IF(OR(D2971="",E2971=""),"",E2971-D2971))</f>
        <v/>
      </c>
    </row>
    <row r="2972" spans="6:6" ht="16" x14ac:dyDescent="0.2">
      <c r="F2972" s="47" t="str">
        <f ca="1">IF(_SF_CORE!$A$2="BLOCK",NA(),IF(OR(D2972="",E2972=""),"",E2972-D2972))</f>
        <v/>
      </c>
    </row>
    <row r="2973" spans="6:6" ht="16" x14ac:dyDescent="0.2">
      <c r="F2973" s="47" t="str">
        <f ca="1">IF(_SF_CORE!$A$2="BLOCK",NA(),IF(OR(D2973="",E2973=""),"",E2973-D2973))</f>
        <v/>
      </c>
    </row>
    <row r="2974" spans="6:6" ht="16" x14ac:dyDescent="0.2">
      <c r="F2974" s="47" t="str">
        <f ca="1">IF(_SF_CORE!$A$2="BLOCK",NA(),IF(OR(D2974="",E2974=""),"",E2974-D2974))</f>
        <v/>
      </c>
    </row>
    <row r="2975" spans="6:6" ht="16" x14ac:dyDescent="0.2">
      <c r="F2975" s="47" t="str">
        <f ca="1">IF(_SF_CORE!$A$2="BLOCK",NA(),IF(OR(D2975="",E2975=""),"",E2975-D2975))</f>
        <v/>
      </c>
    </row>
    <row r="2976" spans="6:6" ht="16" x14ac:dyDescent="0.2">
      <c r="F2976" s="47" t="str">
        <f ca="1">IF(_SF_CORE!$A$2="BLOCK",NA(),IF(OR(D2976="",E2976=""),"",E2976-D2976))</f>
        <v/>
      </c>
    </row>
    <row r="2977" spans="6:6" ht="16" x14ac:dyDescent="0.2">
      <c r="F2977" s="47" t="str">
        <f ca="1">IF(_SF_CORE!$A$2="BLOCK",NA(),IF(OR(D2977="",E2977=""),"",E2977-D2977))</f>
        <v/>
      </c>
    </row>
    <row r="2978" spans="6:6" ht="16" x14ac:dyDescent="0.2">
      <c r="F2978" s="47" t="str">
        <f ca="1">IF(_SF_CORE!$A$2="BLOCK",NA(),IF(OR(D2978="",E2978=""),"",E2978-D2978))</f>
        <v/>
      </c>
    </row>
    <row r="2979" spans="6:6" ht="16" x14ac:dyDescent="0.2">
      <c r="F2979" s="47" t="str">
        <f ca="1">IF(_SF_CORE!$A$2="BLOCK",NA(),IF(OR(D2979="",E2979=""),"",E2979-D2979))</f>
        <v/>
      </c>
    </row>
    <row r="2980" spans="6:6" ht="16" x14ac:dyDescent="0.2">
      <c r="F2980" s="47" t="str">
        <f ca="1">IF(_SF_CORE!$A$2="BLOCK",NA(),IF(OR(D2980="",E2980=""),"",E2980-D2980))</f>
        <v/>
      </c>
    </row>
    <row r="2981" spans="6:6" ht="16" x14ac:dyDescent="0.2">
      <c r="F2981" s="47" t="str">
        <f ca="1">IF(_SF_CORE!$A$2="BLOCK",NA(),IF(OR(D2981="",E2981=""),"",E2981-D2981))</f>
        <v/>
      </c>
    </row>
    <row r="2982" spans="6:6" ht="16" x14ac:dyDescent="0.2">
      <c r="F2982" s="47" t="str">
        <f ca="1">IF(_SF_CORE!$A$2="BLOCK",NA(),IF(OR(D2982="",E2982=""),"",E2982-D2982))</f>
        <v/>
      </c>
    </row>
    <row r="2983" spans="6:6" ht="16" x14ac:dyDescent="0.2">
      <c r="F2983" s="47" t="str">
        <f ca="1">IF(_SF_CORE!$A$2="BLOCK",NA(),IF(OR(D2983="",E2983=""),"",E2983-D2983))</f>
        <v/>
      </c>
    </row>
    <row r="2984" spans="6:6" ht="16" x14ac:dyDescent="0.2">
      <c r="F2984" s="47" t="str">
        <f ca="1">IF(_SF_CORE!$A$2="BLOCK",NA(),IF(OR(D2984="",E2984=""),"",E2984-D2984))</f>
        <v/>
      </c>
    </row>
    <row r="2985" spans="6:6" ht="16" x14ac:dyDescent="0.2">
      <c r="F2985" s="47" t="str">
        <f ca="1">IF(_SF_CORE!$A$2="BLOCK",NA(),IF(OR(D2985="",E2985=""),"",E2985-D2985))</f>
        <v/>
      </c>
    </row>
    <row r="2986" spans="6:6" ht="16" x14ac:dyDescent="0.2">
      <c r="F2986" s="47" t="str">
        <f ca="1">IF(_SF_CORE!$A$2="BLOCK",NA(),IF(OR(D2986="",E2986=""),"",E2986-D2986))</f>
        <v/>
      </c>
    </row>
    <row r="2987" spans="6:6" ht="16" x14ac:dyDescent="0.2">
      <c r="F2987" s="47" t="str">
        <f ca="1">IF(_SF_CORE!$A$2="BLOCK",NA(),IF(OR(D2987="",E2987=""),"",E2987-D2987))</f>
        <v/>
      </c>
    </row>
    <row r="2988" spans="6:6" ht="16" x14ac:dyDescent="0.2">
      <c r="F2988" s="47" t="str">
        <f ca="1">IF(_SF_CORE!$A$2="BLOCK",NA(),IF(OR(D2988="",E2988=""),"",E2988-D2988))</f>
        <v/>
      </c>
    </row>
    <row r="2989" spans="6:6" ht="16" x14ac:dyDescent="0.2">
      <c r="F2989" s="47" t="str">
        <f ca="1">IF(_SF_CORE!$A$2="BLOCK",NA(),IF(OR(D2989="",E2989=""),"",E2989-D2989))</f>
        <v/>
      </c>
    </row>
    <row r="2990" spans="6:6" ht="16" x14ac:dyDescent="0.2">
      <c r="F2990" s="47" t="str">
        <f ca="1">IF(_SF_CORE!$A$2="BLOCK",NA(),IF(OR(D2990="",E2990=""),"",E2990-D2990))</f>
        <v/>
      </c>
    </row>
    <row r="2991" spans="6:6" ht="16" x14ac:dyDescent="0.2">
      <c r="F2991" s="47" t="str">
        <f ca="1">IF(_SF_CORE!$A$2="BLOCK",NA(),IF(OR(D2991="",E2991=""),"",E2991-D2991))</f>
        <v/>
      </c>
    </row>
    <row r="2992" spans="6:6" ht="16" x14ac:dyDescent="0.2">
      <c r="F2992" s="47" t="str">
        <f ca="1">IF(_SF_CORE!$A$2="BLOCK",NA(),IF(OR(D2992="",E2992=""),"",E2992-D2992))</f>
        <v/>
      </c>
    </row>
    <row r="2993" spans="6:6" ht="16" x14ac:dyDescent="0.2">
      <c r="F2993" s="47" t="str">
        <f ca="1">IF(_SF_CORE!$A$2="BLOCK",NA(),IF(OR(D2993="",E2993=""),"",E2993-D2993))</f>
        <v/>
      </c>
    </row>
    <row r="2994" spans="6:6" ht="16" x14ac:dyDescent="0.2">
      <c r="F2994" s="47" t="str">
        <f ca="1">IF(_SF_CORE!$A$2="BLOCK",NA(),IF(OR(D2994="",E2994=""),"",E2994-D2994))</f>
        <v/>
      </c>
    </row>
    <row r="2995" spans="6:6" ht="16" x14ac:dyDescent="0.2">
      <c r="F2995" s="47" t="str">
        <f ca="1">IF(_SF_CORE!$A$2="BLOCK",NA(),IF(OR(D2995="",E2995=""),"",E2995-D2995))</f>
        <v/>
      </c>
    </row>
    <row r="2996" spans="6:6" ht="16" x14ac:dyDescent="0.2">
      <c r="F2996" s="47" t="str">
        <f ca="1">IF(_SF_CORE!$A$2="BLOCK",NA(),IF(OR(D2996="",E2996=""),"",E2996-D2996))</f>
        <v/>
      </c>
    </row>
    <row r="2997" spans="6:6" ht="16" x14ac:dyDescent="0.2">
      <c r="F2997" s="47" t="str">
        <f ca="1">IF(_SF_CORE!$A$2="BLOCK",NA(),IF(OR(D2997="",E2997=""),"",E2997-D2997))</f>
        <v/>
      </c>
    </row>
    <row r="2998" spans="6:6" ht="16" x14ac:dyDescent="0.2">
      <c r="F2998" s="47" t="str">
        <f ca="1">IF(_SF_CORE!$A$2="BLOCK",NA(),IF(OR(D2998="",E2998=""),"",E2998-D2998))</f>
        <v/>
      </c>
    </row>
    <row r="2999" spans="6:6" ht="16" x14ac:dyDescent="0.2">
      <c r="F2999" s="47" t="str">
        <f ca="1">IF(_SF_CORE!$A$2="BLOCK",NA(),IF(OR(D2999="",E2999=""),"",E2999-D2999))</f>
        <v/>
      </c>
    </row>
    <row r="3000" spans="6:6" ht="16" x14ac:dyDescent="0.2">
      <c r="F3000" s="47" t="str">
        <f ca="1">IF(_SF_CORE!$A$2="BLOCK",NA(),IF(OR(D3000="",E3000=""),"",E3000-D3000))</f>
        <v/>
      </c>
    </row>
    <row r="3001" spans="6:6" ht="16" x14ac:dyDescent="0.2">
      <c r="F3001" s="47" t="str">
        <f ca="1">IF(_SF_CORE!$A$2="BLOCK",NA(),IF(OR(D3001="",E3001=""),"",E3001-D3001))</f>
        <v/>
      </c>
    </row>
    <row r="3002" spans="6:6" ht="16" x14ac:dyDescent="0.2">
      <c r="F3002" s="47" t="str">
        <f ca="1">IF(_SF_CORE!$A$2="BLOCK",NA(),IF(OR(D3002="",E3002=""),"",E3002-D3002))</f>
        <v/>
      </c>
    </row>
    <row r="3003" spans="6:6" ht="16" x14ac:dyDescent="0.2">
      <c r="F3003" s="47" t="str">
        <f ca="1">IF(_SF_CORE!$A$2="BLOCK",NA(),IF(OR(D3003="",E3003=""),"",E3003-D3003))</f>
        <v/>
      </c>
    </row>
    <row r="3004" spans="6:6" ht="16" x14ac:dyDescent="0.2">
      <c r="F3004" s="47" t="str">
        <f ca="1">IF(_SF_CORE!$A$2="BLOCK",NA(),IF(OR(D3004="",E3004=""),"",E3004-D3004))</f>
        <v/>
      </c>
    </row>
    <row r="3005" spans="6:6" ht="16" x14ac:dyDescent="0.2">
      <c r="F3005" s="47" t="str">
        <f ca="1">IF(_SF_CORE!$A$2="BLOCK",NA(),IF(OR(D3005="",E3005=""),"",E3005-D3005))</f>
        <v/>
      </c>
    </row>
    <row r="3006" spans="6:6" ht="16" x14ac:dyDescent="0.2">
      <c r="F3006" s="47" t="str">
        <f ca="1">IF(_SF_CORE!$A$2="BLOCK",NA(),IF(OR(D3006="",E3006=""),"",E3006-D3006))</f>
        <v/>
      </c>
    </row>
    <row r="3007" spans="6:6" ht="16" x14ac:dyDescent="0.2">
      <c r="F3007" s="47" t="str">
        <f ca="1">IF(_SF_CORE!$A$2="BLOCK",NA(),IF(OR(D3007="",E3007=""),"",E3007-D3007))</f>
        <v/>
      </c>
    </row>
    <row r="3008" spans="6:6" ht="16" x14ac:dyDescent="0.2">
      <c r="F3008" s="47" t="str">
        <f ca="1">IF(_SF_CORE!$A$2="BLOCK",NA(),IF(OR(D3008="",E3008=""),"",E3008-D3008))</f>
        <v/>
      </c>
    </row>
    <row r="3009" spans="6:6" ht="16" x14ac:dyDescent="0.2">
      <c r="F3009" s="47" t="str">
        <f ca="1">IF(_SF_CORE!$A$2="BLOCK",NA(),IF(OR(D3009="",E3009=""),"",E3009-D3009))</f>
        <v/>
      </c>
    </row>
    <row r="3010" spans="6:6" ht="16" x14ac:dyDescent="0.2">
      <c r="F3010" s="47" t="str">
        <f ca="1">IF(_SF_CORE!$A$2="BLOCK",NA(),IF(OR(D3010="",E3010=""),"",E3010-D3010))</f>
        <v/>
      </c>
    </row>
    <row r="3011" spans="6:6" ht="16" x14ac:dyDescent="0.2">
      <c r="F3011" s="47" t="str">
        <f ca="1">IF(_SF_CORE!$A$2="BLOCK",NA(),IF(OR(D3011="",E3011=""),"",E3011-D3011))</f>
        <v/>
      </c>
    </row>
    <row r="3012" spans="6:6" ht="16" x14ac:dyDescent="0.2">
      <c r="F3012" s="47" t="str">
        <f ca="1">IF(_SF_CORE!$A$2="BLOCK",NA(),IF(OR(D3012="",E3012=""),"",E3012-D3012))</f>
        <v/>
      </c>
    </row>
    <row r="3013" spans="6:6" ht="16" x14ac:dyDescent="0.2">
      <c r="F3013" s="47" t="str">
        <f ca="1">IF(_SF_CORE!$A$2="BLOCK",NA(),IF(OR(D3013="",E3013=""),"",E3013-D3013))</f>
        <v/>
      </c>
    </row>
    <row r="3014" spans="6:6" ht="16" x14ac:dyDescent="0.2">
      <c r="F3014" s="47" t="str">
        <f ca="1">IF(_SF_CORE!$A$2="BLOCK",NA(),IF(OR(D3014="",E3014=""),"",E3014-D3014))</f>
        <v/>
      </c>
    </row>
    <row r="3015" spans="6:6" ht="16" x14ac:dyDescent="0.2">
      <c r="F3015" s="47" t="str">
        <f ca="1">IF(_SF_CORE!$A$2="BLOCK",NA(),IF(OR(D3015="",E3015=""),"",E3015-D3015))</f>
        <v/>
      </c>
    </row>
    <row r="3016" spans="6:6" ht="16" x14ac:dyDescent="0.2">
      <c r="F3016" s="47" t="str">
        <f ca="1">IF(_SF_CORE!$A$2="BLOCK",NA(),IF(OR(D3016="",E3016=""),"",E3016-D3016))</f>
        <v/>
      </c>
    </row>
    <row r="3017" spans="6:6" ht="16" x14ac:dyDescent="0.2">
      <c r="F3017" s="47" t="str">
        <f ca="1">IF(_SF_CORE!$A$2="BLOCK",NA(),IF(OR(D3017="",E3017=""),"",E3017-D3017))</f>
        <v/>
      </c>
    </row>
    <row r="3018" spans="6:6" ht="16" x14ac:dyDescent="0.2">
      <c r="F3018" s="47" t="str">
        <f ca="1">IF(_SF_CORE!$A$2="BLOCK",NA(),IF(OR(D3018="",E3018=""),"",E3018-D3018))</f>
        <v/>
      </c>
    </row>
    <row r="3019" spans="6:6" ht="16" x14ac:dyDescent="0.2">
      <c r="F3019" s="47" t="str">
        <f ca="1">IF(_SF_CORE!$A$2="BLOCK",NA(),IF(OR(D3019="",E3019=""),"",E3019-D3019))</f>
        <v/>
      </c>
    </row>
    <row r="3020" spans="6:6" ht="16" x14ac:dyDescent="0.2">
      <c r="F3020" s="47" t="str">
        <f ca="1">IF(_SF_CORE!$A$2="BLOCK",NA(),IF(OR(D3020="",E3020=""),"",E3020-D3020))</f>
        <v/>
      </c>
    </row>
    <row r="3021" spans="6:6" ht="16" x14ac:dyDescent="0.2">
      <c r="F3021" s="47" t="str">
        <f ca="1">IF(_SF_CORE!$A$2="BLOCK",NA(),IF(OR(D3021="",E3021=""),"",E3021-D3021))</f>
        <v/>
      </c>
    </row>
    <row r="3022" spans="6:6" ht="16" x14ac:dyDescent="0.2">
      <c r="F3022" s="47" t="str">
        <f ca="1">IF(_SF_CORE!$A$2="BLOCK",NA(),IF(OR(D3022="",E3022=""),"",E3022-D3022))</f>
        <v/>
      </c>
    </row>
    <row r="3023" spans="6:6" ht="16" x14ac:dyDescent="0.2">
      <c r="F3023" s="47" t="str">
        <f ca="1">IF(_SF_CORE!$A$2="BLOCK",NA(),IF(OR(D3023="",E3023=""),"",E3023-D3023))</f>
        <v/>
      </c>
    </row>
    <row r="3024" spans="6:6" ht="16" x14ac:dyDescent="0.2">
      <c r="F3024" s="47" t="str">
        <f ca="1">IF(_SF_CORE!$A$2="BLOCK",NA(),IF(OR(D3024="",E3024=""),"",E3024-D3024))</f>
        <v/>
      </c>
    </row>
    <row r="3025" spans="6:6" ht="16" x14ac:dyDescent="0.2">
      <c r="F3025" s="47" t="str">
        <f ca="1">IF(_SF_CORE!$A$2="BLOCK",NA(),IF(OR(D3025="",E3025=""),"",E3025-D3025))</f>
        <v/>
      </c>
    </row>
    <row r="3026" spans="6:6" ht="16" x14ac:dyDescent="0.2">
      <c r="F3026" s="47" t="str">
        <f ca="1">IF(_SF_CORE!$A$2="BLOCK",NA(),IF(OR(D3026="",E3026=""),"",E3026-D3026))</f>
        <v/>
      </c>
    </row>
    <row r="3027" spans="6:6" ht="16" x14ac:dyDescent="0.2">
      <c r="F3027" s="47" t="str">
        <f ca="1">IF(_SF_CORE!$A$2="BLOCK",NA(),IF(OR(D3027="",E3027=""),"",E3027-D3027))</f>
        <v/>
      </c>
    </row>
    <row r="3028" spans="6:6" ht="16" x14ac:dyDescent="0.2">
      <c r="F3028" s="47" t="str">
        <f ca="1">IF(_SF_CORE!$A$2="BLOCK",NA(),IF(OR(D3028="",E3028=""),"",E3028-D3028))</f>
        <v/>
      </c>
    </row>
    <row r="3029" spans="6:6" ht="16" x14ac:dyDescent="0.2">
      <c r="F3029" s="47" t="str">
        <f ca="1">IF(_SF_CORE!$A$2="BLOCK",NA(),IF(OR(D3029="",E3029=""),"",E3029-D3029))</f>
        <v/>
      </c>
    </row>
    <row r="3030" spans="6:6" ht="16" x14ac:dyDescent="0.2">
      <c r="F3030" s="47" t="str">
        <f ca="1">IF(_SF_CORE!$A$2="BLOCK",NA(),IF(OR(D3030="",E3030=""),"",E3030-D3030))</f>
        <v/>
      </c>
    </row>
    <row r="3031" spans="6:6" ht="16" x14ac:dyDescent="0.2">
      <c r="F3031" s="47" t="str">
        <f ca="1">IF(_SF_CORE!$A$2="BLOCK",NA(),IF(OR(D3031="",E3031=""),"",E3031-D3031))</f>
        <v/>
      </c>
    </row>
    <row r="3032" spans="6:6" ht="16" x14ac:dyDescent="0.2">
      <c r="F3032" s="47" t="str">
        <f ca="1">IF(_SF_CORE!$A$2="BLOCK",NA(),IF(OR(D3032="",E3032=""),"",E3032-D3032))</f>
        <v/>
      </c>
    </row>
    <row r="3033" spans="6:6" ht="16" x14ac:dyDescent="0.2">
      <c r="F3033" s="47" t="str">
        <f ca="1">IF(_SF_CORE!$A$2="BLOCK",NA(),IF(OR(D3033="",E3033=""),"",E3033-D3033))</f>
        <v/>
      </c>
    </row>
    <row r="3034" spans="6:6" ht="16" x14ac:dyDescent="0.2">
      <c r="F3034" s="47" t="str">
        <f ca="1">IF(_SF_CORE!$A$2="BLOCK",NA(),IF(OR(D3034="",E3034=""),"",E3034-D3034))</f>
        <v/>
      </c>
    </row>
    <row r="3035" spans="6:6" ht="16" x14ac:dyDescent="0.2">
      <c r="F3035" s="47" t="str">
        <f ca="1">IF(_SF_CORE!$A$2="BLOCK",NA(),IF(OR(D3035="",E3035=""),"",E3035-D3035))</f>
        <v/>
      </c>
    </row>
    <row r="3036" spans="6:6" ht="16" x14ac:dyDescent="0.2">
      <c r="F3036" s="47" t="str">
        <f ca="1">IF(_SF_CORE!$A$2="BLOCK",NA(),IF(OR(D3036="",E3036=""),"",E3036-D3036))</f>
        <v/>
      </c>
    </row>
    <row r="3037" spans="6:6" ht="16" x14ac:dyDescent="0.2">
      <c r="F3037" s="47" t="str">
        <f ca="1">IF(_SF_CORE!$A$2="BLOCK",NA(),IF(OR(D3037="",E3037=""),"",E3037-D3037))</f>
        <v/>
      </c>
    </row>
    <row r="3038" spans="6:6" ht="16" x14ac:dyDescent="0.2">
      <c r="F3038" s="47" t="str">
        <f ca="1">IF(_SF_CORE!$A$2="BLOCK",NA(),IF(OR(D3038="",E3038=""),"",E3038-D3038))</f>
        <v/>
      </c>
    </row>
    <row r="3039" spans="6:6" ht="16" x14ac:dyDescent="0.2">
      <c r="F3039" s="47" t="str">
        <f ca="1">IF(_SF_CORE!$A$2="BLOCK",NA(),IF(OR(D3039="",E3039=""),"",E3039-D3039))</f>
        <v/>
      </c>
    </row>
    <row r="3040" spans="6:6" ht="16" x14ac:dyDescent="0.2">
      <c r="F3040" s="47" t="str">
        <f ca="1">IF(_SF_CORE!$A$2="BLOCK",NA(),IF(OR(D3040="",E3040=""),"",E3040-D3040))</f>
        <v/>
      </c>
    </row>
    <row r="3041" spans="6:6" ht="16" x14ac:dyDescent="0.2">
      <c r="F3041" s="47" t="str">
        <f ca="1">IF(_SF_CORE!$A$2="BLOCK",NA(),IF(OR(D3041="",E3041=""),"",E3041-D3041))</f>
        <v/>
      </c>
    </row>
    <row r="3042" spans="6:6" ht="16" x14ac:dyDescent="0.2">
      <c r="F3042" s="47" t="str">
        <f ca="1">IF(_SF_CORE!$A$2="BLOCK",NA(),IF(OR(D3042="",E3042=""),"",E3042-D3042))</f>
        <v/>
      </c>
    </row>
    <row r="3043" spans="6:6" ht="16" x14ac:dyDescent="0.2">
      <c r="F3043" s="47" t="str">
        <f ca="1">IF(_SF_CORE!$A$2="BLOCK",NA(),IF(OR(D3043="",E3043=""),"",E3043-D3043))</f>
        <v/>
      </c>
    </row>
    <row r="3044" spans="6:6" ht="16" x14ac:dyDescent="0.2">
      <c r="F3044" s="47" t="str">
        <f ca="1">IF(_SF_CORE!$A$2="BLOCK",NA(),IF(OR(D3044="",E3044=""),"",E3044-D3044))</f>
        <v/>
      </c>
    </row>
    <row r="3045" spans="6:6" ht="16" x14ac:dyDescent="0.2">
      <c r="F3045" s="47" t="str">
        <f ca="1">IF(_SF_CORE!$A$2="BLOCK",NA(),IF(OR(D3045="",E3045=""),"",E3045-D3045))</f>
        <v/>
      </c>
    </row>
    <row r="3046" spans="6:6" ht="16" x14ac:dyDescent="0.2">
      <c r="F3046" s="47" t="str">
        <f ca="1">IF(_SF_CORE!$A$2="BLOCK",NA(),IF(OR(D3046="",E3046=""),"",E3046-D3046))</f>
        <v/>
      </c>
    </row>
    <row r="3047" spans="6:6" ht="16" x14ac:dyDescent="0.2">
      <c r="F3047" s="47" t="str">
        <f ca="1">IF(_SF_CORE!$A$2="BLOCK",NA(),IF(OR(D3047="",E3047=""),"",E3047-D3047))</f>
        <v/>
      </c>
    </row>
    <row r="3048" spans="6:6" ht="16" x14ac:dyDescent="0.2">
      <c r="F3048" s="47" t="str">
        <f ca="1">IF(_SF_CORE!$A$2="BLOCK",NA(),IF(OR(D3048="",E3048=""),"",E3048-D3048))</f>
        <v/>
      </c>
    </row>
    <row r="3049" spans="6:6" ht="16" x14ac:dyDescent="0.2">
      <c r="F3049" s="47" t="str">
        <f ca="1">IF(_SF_CORE!$A$2="BLOCK",NA(),IF(OR(D3049="",E3049=""),"",E3049-D3049))</f>
        <v/>
      </c>
    </row>
    <row r="3050" spans="6:6" ht="16" x14ac:dyDescent="0.2">
      <c r="F3050" s="47" t="str">
        <f ca="1">IF(_SF_CORE!$A$2="BLOCK",NA(),IF(OR(D3050="",E3050=""),"",E3050-D3050))</f>
        <v/>
      </c>
    </row>
    <row r="3051" spans="6:6" ht="16" x14ac:dyDescent="0.2">
      <c r="F3051" s="47" t="str">
        <f ca="1">IF(_SF_CORE!$A$2="BLOCK",NA(),IF(OR(D3051="",E3051=""),"",E3051-D3051))</f>
        <v/>
      </c>
    </row>
    <row r="3052" spans="6:6" ht="16" x14ac:dyDescent="0.2">
      <c r="F3052" s="47" t="str">
        <f ca="1">IF(_SF_CORE!$A$2="BLOCK",NA(),IF(OR(D3052="",E3052=""),"",E3052-D3052))</f>
        <v/>
      </c>
    </row>
    <row r="3053" spans="6:6" ht="16" x14ac:dyDescent="0.2">
      <c r="F3053" s="47" t="str">
        <f ca="1">IF(_SF_CORE!$A$2="BLOCK",NA(),IF(OR(D3053="",E3053=""),"",E3053-D3053))</f>
        <v/>
      </c>
    </row>
    <row r="3054" spans="6:6" ht="16" x14ac:dyDescent="0.2">
      <c r="F3054" s="47" t="str">
        <f ca="1">IF(_SF_CORE!$A$2="BLOCK",NA(),IF(OR(D3054="",E3054=""),"",E3054-D3054))</f>
        <v/>
      </c>
    </row>
    <row r="3055" spans="6:6" ht="16" x14ac:dyDescent="0.2">
      <c r="F3055" s="47" t="str">
        <f ca="1">IF(_SF_CORE!$A$2="BLOCK",NA(),IF(OR(D3055="",E3055=""),"",E3055-D3055))</f>
        <v/>
      </c>
    </row>
    <row r="3056" spans="6:6" ht="16" x14ac:dyDescent="0.2">
      <c r="F3056" s="47" t="str">
        <f ca="1">IF(_SF_CORE!$A$2="BLOCK",NA(),IF(OR(D3056="",E3056=""),"",E3056-D3056))</f>
        <v/>
      </c>
    </row>
    <row r="3057" spans="6:6" ht="16" x14ac:dyDescent="0.2">
      <c r="F3057" s="47" t="str">
        <f ca="1">IF(_SF_CORE!$A$2="BLOCK",NA(),IF(OR(D3057="",E3057=""),"",E3057-D3057))</f>
        <v/>
      </c>
    </row>
    <row r="3058" spans="6:6" ht="16" x14ac:dyDescent="0.2">
      <c r="F3058" s="47" t="str">
        <f ca="1">IF(_SF_CORE!$A$2="BLOCK",NA(),IF(OR(D3058="",E3058=""),"",E3058-D3058))</f>
        <v/>
      </c>
    </row>
    <row r="3059" spans="6:6" ht="16" x14ac:dyDescent="0.2">
      <c r="F3059" s="47" t="str">
        <f ca="1">IF(_SF_CORE!$A$2="BLOCK",NA(),IF(OR(D3059="",E3059=""),"",E3059-D3059))</f>
        <v/>
      </c>
    </row>
    <row r="3060" spans="6:6" ht="16" x14ac:dyDescent="0.2">
      <c r="F3060" s="47" t="str">
        <f ca="1">IF(_SF_CORE!$A$2="BLOCK",NA(),IF(OR(D3060="",E3060=""),"",E3060-D3060))</f>
        <v/>
      </c>
    </row>
    <row r="3061" spans="6:6" ht="16" x14ac:dyDescent="0.2">
      <c r="F3061" s="47" t="str">
        <f ca="1">IF(_SF_CORE!$A$2="BLOCK",NA(),IF(OR(D3061="",E3061=""),"",E3061-D3061))</f>
        <v/>
      </c>
    </row>
    <row r="3062" spans="6:6" ht="16" x14ac:dyDescent="0.2">
      <c r="F3062" s="47" t="str">
        <f ca="1">IF(_SF_CORE!$A$2="BLOCK",NA(),IF(OR(D3062="",E3062=""),"",E3062-D3062))</f>
        <v/>
      </c>
    </row>
    <row r="3063" spans="6:6" ht="16" x14ac:dyDescent="0.2">
      <c r="F3063" s="47" t="str">
        <f ca="1">IF(_SF_CORE!$A$2="BLOCK",NA(),IF(OR(D3063="",E3063=""),"",E3063-D3063))</f>
        <v/>
      </c>
    </row>
    <row r="3064" spans="6:6" ht="16" x14ac:dyDescent="0.2">
      <c r="F3064" s="47" t="str">
        <f ca="1">IF(_SF_CORE!$A$2="BLOCK",NA(),IF(OR(D3064="",E3064=""),"",E3064-D3064))</f>
        <v/>
      </c>
    </row>
    <row r="3065" spans="6:6" ht="16" x14ac:dyDescent="0.2">
      <c r="F3065" s="47" t="str">
        <f ca="1">IF(_SF_CORE!$A$2="BLOCK",NA(),IF(OR(D3065="",E3065=""),"",E3065-D3065))</f>
        <v/>
      </c>
    </row>
    <row r="3066" spans="6:6" ht="16" x14ac:dyDescent="0.2">
      <c r="F3066" s="47" t="str">
        <f ca="1">IF(_SF_CORE!$A$2="BLOCK",NA(),IF(OR(D3066="",E3066=""),"",E3066-D3066))</f>
        <v/>
      </c>
    </row>
    <row r="3067" spans="6:6" ht="16" x14ac:dyDescent="0.2">
      <c r="F3067" s="47" t="str">
        <f ca="1">IF(_SF_CORE!$A$2="BLOCK",NA(),IF(OR(D3067="",E3067=""),"",E3067-D3067))</f>
        <v/>
      </c>
    </row>
    <row r="3068" spans="6:6" ht="16" x14ac:dyDescent="0.2">
      <c r="F3068" s="47" t="str">
        <f ca="1">IF(_SF_CORE!$A$2="BLOCK",NA(),IF(OR(D3068="",E3068=""),"",E3068-D3068))</f>
        <v/>
      </c>
    </row>
    <row r="3069" spans="6:6" ht="16" x14ac:dyDescent="0.2">
      <c r="F3069" s="47" t="str">
        <f ca="1">IF(_SF_CORE!$A$2="BLOCK",NA(),IF(OR(D3069="",E3069=""),"",E3069-D3069))</f>
        <v/>
      </c>
    </row>
    <row r="3070" spans="6:6" ht="16" x14ac:dyDescent="0.2">
      <c r="F3070" s="47" t="str">
        <f ca="1">IF(_SF_CORE!$A$2="BLOCK",NA(),IF(OR(D3070="",E3070=""),"",E3070-D3070))</f>
        <v/>
      </c>
    </row>
    <row r="3071" spans="6:6" ht="16" x14ac:dyDescent="0.2">
      <c r="F3071" s="47" t="str">
        <f ca="1">IF(_SF_CORE!$A$2="BLOCK",NA(),IF(OR(D3071="",E3071=""),"",E3071-D3071))</f>
        <v/>
      </c>
    </row>
    <row r="3072" spans="6:6" ht="16" x14ac:dyDescent="0.2">
      <c r="F3072" s="47" t="str">
        <f ca="1">IF(_SF_CORE!$A$2="BLOCK",NA(),IF(OR(D3072="",E3072=""),"",E3072-D3072))</f>
        <v/>
      </c>
    </row>
    <row r="3073" spans="6:6" ht="16" x14ac:dyDescent="0.2">
      <c r="F3073" s="47" t="str">
        <f ca="1">IF(_SF_CORE!$A$2="BLOCK",NA(),IF(OR(D3073="",E3073=""),"",E3073-D3073))</f>
        <v/>
      </c>
    </row>
    <row r="3074" spans="6:6" ht="16" x14ac:dyDescent="0.2">
      <c r="F3074" s="47" t="str">
        <f ca="1">IF(_SF_CORE!$A$2="BLOCK",NA(),IF(OR(D3074="",E3074=""),"",E3074-D3074))</f>
        <v/>
      </c>
    </row>
    <row r="3075" spans="6:6" ht="16" x14ac:dyDescent="0.2">
      <c r="F3075" s="47" t="str">
        <f ca="1">IF(_SF_CORE!$A$2="BLOCK",NA(),IF(OR(D3075="",E3075=""),"",E3075-D3075))</f>
        <v/>
      </c>
    </row>
    <row r="3076" spans="6:6" ht="16" x14ac:dyDescent="0.2">
      <c r="F3076" s="47" t="str">
        <f ca="1">IF(_SF_CORE!$A$2="BLOCK",NA(),IF(OR(D3076="",E3076=""),"",E3076-D3076))</f>
        <v/>
      </c>
    </row>
    <row r="3077" spans="6:6" ht="16" x14ac:dyDescent="0.2">
      <c r="F3077" s="47" t="str">
        <f ca="1">IF(_SF_CORE!$A$2="BLOCK",NA(),IF(OR(D3077="",E3077=""),"",E3077-D3077))</f>
        <v/>
      </c>
    </row>
    <row r="3078" spans="6:6" ht="16" x14ac:dyDescent="0.2">
      <c r="F3078" s="47" t="str">
        <f ca="1">IF(_SF_CORE!$A$2="BLOCK",NA(),IF(OR(D3078="",E3078=""),"",E3078-D3078))</f>
        <v/>
      </c>
    </row>
    <row r="3079" spans="6:6" ht="16" x14ac:dyDescent="0.2">
      <c r="F3079" s="47" t="str">
        <f ca="1">IF(_SF_CORE!$A$2="BLOCK",NA(),IF(OR(D3079="",E3079=""),"",E3079-D3079))</f>
        <v/>
      </c>
    </row>
    <row r="3080" spans="6:6" ht="16" x14ac:dyDescent="0.2">
      <c r="F3080" s="47" t="str">
        <f ca="1">IF(_SF_CORE!$A$2="BLOCK",NA(),IF(OR(D3080="",E3080=""),"",E3080-D3080))</f>
        <v/>
      </c>
    </row>
    <row r="3081" spans="6:6" ht="16" x14ac:dyDescent="0.2">
      <c r="F3081" s="47" t="str">
        <f ca="1">IF(_SF_CORE!$A$2="BLOCK",NA(),IF(OR(D3081="",E3081=""),"",E3081-D3081))</f>
        <v/>
      </c>
    </row>
    <row r="3082" spans="6:6" ht="16" x14ac:dyDescent="0.2">
      <c r="F3082" s="47" t="str">
        <f ca="1">IF(_SF_CORE!$A$2="BLOCK",NA(),IF(OR(D3082="",E3082=""),"",E3082-D3082))</f>
        <v/>
      </c>
    </row>
    <row r="3083" spans="6:6" ht="16" x14ac:dyDescent="0.2">
      <c r="F3083" s="47" t="str">
        <f ca="1">IF(_SF_CORE!$A$2="BLOCK",NA(),IF(OR(D3083="",E3083=""),"",E3083-D3083))</f>
        <v/>
      </c>
    </row>
    <row r="3084" spans="6:6" ht="16" x14ac:dyDescent="0.2">
      <c r="F3084" s="47" t="str">
        <f ca="1">IF(_SF_CORE!$A$2="BLOCK",NA(),IF(OR(D3084="",E3084=""),"",E3084-D3084))</f>
        <v/>
      </c>
    </row>
    <row r="3085" spans="6:6" ht="16" x14ac:dyDescent="0.2">
      <c r="F3085" s="47" t="str">
        <f ca="1">IF(_SF_CORE!$A$2="BLOCK",NA(),IF(OR(D3085="",E3085=""),"",E3085-D3085))</f>
        <v/>
      </c>
    </row>
    <row r="3086" spans="6:6" ht="16" x14ac:dyDescent="0.2">
      <c r="F3086" s="47" t="str">
        <f ca="1">IF(_SF_CORE!$A$2="BLOCK",NA(),IF(OR(D3086="",E3086=""),"",E3086-D3086))</f>
        <v/>
      </c>
    </row>
    <row r="3087" spans="6:6" ht="16" x14ac:dyDescent="0.2">
      <c r="F3087" s="47" t="str">
        <f ca="1">IF(_SF_CORE!$A$2="BLOCK",NA(),IF(OR(D3087="",E3087=""),"",E3087-D3087))</f>
        <v/>
      </c>
    </row>
    <row r="3088" spans="6:6" ht="16" x14ac:dyDescent="0.2">
      <c r="F3088" s="47" t="str">
        <f ca="1">IF(_SF_CORE!$A$2="BLOCK",NA(),IF(OR(D3088="",E3088=""),"",E3088-D3088))</f>
        <v/>
      </c>
    </row>
    <row r="3089" spans="6:6" ht="16" x14ac:dyDescent="0.2">
      <c r="F3089" s="47" t="str">
        <f ca="1">IF(_SF_CORE!$A$2="BLOCK",NA(),IF(OR(D3089="",E3089=""),"",E3089-D3089))</f>
        <v/>
      </c>
    </row>
    <row r="3090" spans="6:6" ht="16" x14ac:dyDescent="0.2">
      <c r="F3090" s="47" t="str">
        <f ca="1">IF(_SF_CORE!$A$2="BLOCK",NA(),IF(OR(D3090="",E3090=""),"",E3090-D3090))</f>
        <v/>
      </c>
    </row>
    <row r="3091" spans="6:6" ht="16" x14ac:dyDescent="0.2">
      <c r="F3091" s="47" t="str">
        <f ca="1">IF(_SF_CORE!$A$2="BLOCK",NA(),IF(OR(D3091="",E3091=""),"",E3091-D3091))</f>
        <v/>
      </c>
    </row>
    <row r="3092" spans="6:6" ht="16" x14ac:dyDescent="0.2">
      <c r="F3092" s="47" t="str">
        <f ca="1">IF(_SF_CORE!$A$2="BLOCK",NA(),IF(OR(D3092="",E3092=""),"",E3092-D3092))</f>
        <v/>
      </c>
    </row>
    <row r="3093" spans="6:6" ht="16" x14ac:dyDescent="0.2">
      <c r="F3093" s="47" t="str">
        <f ca="1">IF(_SF_CORE!$A$2="BLOCK",NA(),IF(OR(D3093="",E3093=""),"",E3093-D3093))</f>
        <v/>
      </c>
    </row>
    <row r="3094" spans="6:6" ht="16" x14ac:dyDescent="0.2">
      <c r="F3094" s="47" t="str">
        <f ca="1">IF(_SF_CORE!$A$2="BLOCK",NA(),IF(OR(D3094="",E3094=""),"",E3094-D3094))</f>
        <v/>
      </c>
    </row>
    <row r="3095" spans="6:6" ht="16" x14ac:dyDescent="0.2">
      <c r="F3095" s="47" t="str">
        <f ca="1">IF(_SF_CORE!$A$2="BLOCK",NA(),IF(OR(D3095="",E3095=""),"",E3095-D3095))</f>
        <v/>
      </c>
    </row>
    <row r="3096" spans="6:6" ht="16" x14ac:dyDescent="0.2">
      <c r="F3096" s="47" t="str">
        <f ca="1">IF(_SF_CORE!$A$2="BLOCK",NA(),IF(OR(D3096="",E3096=""),"",E3096-D3096))</f>
        <v/>
      </c>
    </row>
    <row r="3097" spans="6:6" ht="16" x14ac:dyDescent="0.2">
      <c r="F3097" s="47" t="str">
        <f ca="1">IF(_SF_CORE!$A$2="BLOCK",NA(),IF(OR(D3097="",E3097=""),"",E3097-D3097))</f>
        <v/>
      </c>
    </row>
    <row r="3098" spans="6:6" ht="16" x14ac:dyDescent="0.2">
      <c r="F3098" s="47" t="str">
        <f ca="1">IF(_SF_CORE!$A$2="BLOCK",NA(),IF(OR(D3098="",E3098=""),"",E3098-D3098))</f>
        <v/>
      </c>
    </row>
    <row r="3099" spans="6:6" ht="16" x14ac:dyDescent="0.2">
      <c r="F3099" s="47" t="str">
        <f ca="1">IF(_SF_CORE!$A$2="BLOCK",NA(),IF(OR(D3099="",E3099=""),"",E3099-D3099))</f>
        <v/>
      </c>
    </row>
    <row r="3100" spans="6:6" ht="16" x14ac:dyDescent="0.2">
      <c r="F3100" s="47" t="str">
        <f ca="1">IF(_SF_CORE!$A$2="BLOCK",NA(),IF(OR(D3100="",E3100=""),"",E3100-D3100))</f>
        <v/>
      </c>
    </row>
    <row r="3101" spans="6:6" ht="16" x14ac:dyDescent="0.2">
      <c r="F3101" s="47" t="str">
        <f ca="1">IF(_SF_CORE!$A$2="BLOCK",NA(),IF(OR(D3101="",E3101=""),"",E3101-D3101))</f>
        <v/>
      </c>
    </row>
    <row r="3102" spans="6:6" ht="16" x14ac:dyDescent="0.2">
      <c r="F3102" s="47" t="str">
        <f ca="1">IF(_SF_CORE!$A$2="BLOCK",NA(),IF(OR(D3102="",E3102=""),"",E3102-D3102))</f>
        <v/>
      </c>
    </row>
    <row r="3103" spans="6:6" ht="16" x14ac:dyDescent="0.2">
      <c r="F3103" s="47" t="str">
        <f ca="1">IF(_SF_CORE!$A$2="BLOCK",NA(),IF(OR(D3103="",E3103=""),"",E3103-D3103))</f>
        <v/>
      </c>
    </row>
    <row r="3104" spans="6:6" ht="16" x14ac:dyDescent="0.2">
      <c r="F3104" s="47" t="str">
        <f ca="1">IF(_SF_CORE!$A$2="BLOCK",NA(),IF(OR(D3104="",E3104=""),"",E3104-D3104))</f>
        <v/>
      </c>
    </row>
    <row r="3105" spans="6:6" ht="16" x14ac:dyDescent="0.2">
      <c r="F3105" s="47" t="str">
        <f ca="1">IF(_SF_CORE!$A$2="BLOCK",NA(),IF(OR(D3105="",E3105=""),"",E3105-D3105))</f>
        <v/>
      </c>
    </row>
    <row r="3106" spans="6:6" ht="16" x14ac:dyDescent="0.2">
      <c r="F3106" s="47" t="str">
        <f ca="1">IF(_SF_CORE!$A$2="BLOCK",NA(),IF(OR(D3106="",E3106=""),"",E3106-D3106))</f>
        <v/>
      </c>
    </row>
    <row r="3107" spans="6:6" ht="16" x14ac:dyDescent="0.2">
      <c r="F3107" s="47" t="str">
        <f ca="1">IF(_SF_CORE!$A$2="BLOCK",NA(),IF(OR(D3107="",E3107=""),"",E3107-D3107))</f>
        <v/>
      </c>
    </row>
    <row r="3108" spans="6:6" ht="16" x14ac:dyDescent="0.2">
      <c r="F3108" s="47" t="str">
        <f ca="1">IF(_SF_CORE!$A$2="BLOCK",NA(),IF(OR(D3108="",E3108=""),"",E3108-D3108))</f>
        <v/>
      </c>
    </row>
    <row r="3109" spans="6:6" ht="16" x14ac:dyDescent="0.2">
      <c r="F3109" s="47" t="str">
        <f ca="1">IF(_SF_CORE!$A$2="BLOCK",NA(),IF(OR(D3109="",E3109=""),"",E3109-D3109))</f>
        <v/>
      </c>
    </row>
    <row r="3110" spans="6:6" ht="16" x14ac:dyDescent="0.2">
      <c r="F3110" s="47" t="str">
        <f ca="1">IF(_SF_CORE!$A$2="BLOCK",NA(),IF(OR(D3110="",E3110=""),"",E3110-D3110))</f>
        <v/>
      </c>
    </row>
    <row r="3111" spans="6:6" ht="16" x14ac:dyDescent="0.2">
      <c r="F3111" s="47" t="str">
        <f ca="1">IF(_SF_CORE!$A$2="BLOCK",NA(),IF(OR(D3111="",E3111=""),"",E3111-D3111))</f>
        <v/>
      </c>
    </row>
    <row r="3112" spans="6:6" ht="16" x14ac:dyDescent="0.2">
      <c r="F3112" s="47" t="str">
        <f ca="1">IF(_SF_CORE!$A$2="BLOCK",NA(),IF(OR(D3112="",E3112=""),"",E3112-D3112))</f>
        <v/>
      </c>
    </row>
    <row r="3113" spans="6:6" ht="16" x14ac:dyDescent="0.2">
      <c r="F3113" s="47" t="str">
        <f ca="1">IF(_SF_CORE!$A$2="BLOCK",NA(),IF(OR(D3113="",E3113=""),"",E3113-D3113))</f>
        <v/>
      </c>
    </row>
    <row r="3114" spans="6:6" ht="16" x14ac:dyDescent="0.2">
      <c r="F3114" s="47" t="str">
        <f ca="1">IF(_SF_CORE!$A$2="BLOCK",NA(),IF(OR(D3114="",E3114=""),"",E3114-D3114))</f>
        <v/>
      </c>
    </row>
    <row r="3115" spans="6:6" ht="16" x14ac:dyDescent="0.2">
      <c r="F3115" s="47" t="str">
        <f ca="1">IF(_SF_CORE!$A$2="BLOCK",NA(),IF(OR(D3115="",E3115=""),"",E3115-D3115))</f>
        <v/>
      </c>
    </row>
    <row r="3116" spans="6:6" ht="16" x14ac:dyDescent="0.2">
      <c r="F3116" s="47" t="str">
        <f ca="1">IF(_SF_CORE!$A$2="BLOCK",NA(),IF(OR(D3116="",E3116=""),"",E3116-D3116))</f>
        <v/>
      </c>
    </row>
    <row r="3117" spans="6:6" ht="16" x14ac:dyDescent="0.2">
      <c r="F3117" s="47" t="str">
        <f ca="1">IF(_SF_CORE!$A$2="BLOCK",NA(),IF(OR(D3117="",E3117=""),"",E3117-D3117))</f>
        <v/>
      </c>
    </row>
    <row r="3118" spans="6:6" ht="16" x14ac:dyDescent="0.2">
      <c r="F3118" s="47" t="str">
        <f ca="1">IF(_SF_CORE!$A$2="BLOCK",NA(),IF(OR(D3118="",E3118=""),"",E3118-D3118))</f>
        <v/>
      </c>
    </row>
    <row r="3119" spans="6:6" ht="16" x14ac:dyDescent="0.2">
      <c r="F3119" s="47" t="str">
        <f ca="1">IF(_SF_CORE!$A$2="BLOCK",NA(),IF(OR(D3119="",E3119=""),"",E3119-D3119))</f>
        <v/>
      </c>
    </row>
    <row r="3120" spans="6:6" ht="16" x14ac:dyDescent="0.2">
      <c r="F3120" s="47" t="str">
        <f ca="1">IF(_SF_CORE!$A$2="BLOCK",NA(),IF(OR(D3120="",E3120=""),"",E3120-D3120))</f>
        <v/>
      </c>
    </row>
    <row r="3121" spans="6:6" ht="16" x14ac:dyDescent="0.2">
      <c r="F3121" s="47" t="str">
        <f ca="1">IF(_SF_CORE!$A$2="BLOCK",NA(),IF(OR(D3121="",E3121=""),"",E3121-D3121))</f>
        <v/>
      </c>
    </row>
    <row r="3122" spans="6:6" ht="16" x14ac:dyDescent="0.2">
      <c r="F3122" s="47" t="str">
        <f ca="1">IF(_SF_CORE!$A$2="BLOCK",NA(),IF(OR(D3122="",E3122=""),"",E3122-D3122))</f>
        <v/>
      </c>
    </row>
    <row r="3123" spans="6:6" ht="16" x14ac:dyDescent="0.2">
      <c r="F3123" s="47" t="str">
        <f ca="1">IF(_SF_CORE!$A$2="BLOCK",NA(),IF(OR(D3123="",E3123=""),"",E3123-D3123))</f>
        <v/>
      </c>
    </row>
    <row r="3124" spans="6:6" ht="16" x14ac:dyDescent="0.2">
      <c r="F3124" s="47" t="str">
        <f ca="1">IF(_SF_CORE!$A$2="BLOCK",NA(),IF(OR(D3124="",E3124=""),"",E3124-D3124))</f>
        <v/>
      </c>
    </row>
    <row r="3125" spans="6:6" ht="16" x14ac:dyDescent="0.2">
      <c r="F3125" s="47" t="str">
        <f ca="1">IF(_SF_CORE!$A$2="BLOCK",NA(),IF(OR(D3125="",E3125=""),"",E3125-D3125))</f>
        <v/>
      </c>
    </row>
    <row r="3126" spans="6:6" ht="16" x14ac:dyDescent="0.2">
      <c r="F3126" s="47" t="str">
        <f ca="1">IF(_SF_CORE!$A$2="BLOCK",NA(),IF(OR(D3126="",E3126=""),"",E3126-D3126))</f>
        <v/>
      </c>
    </row>
    <row r="3127" spans="6:6" ht="16" x14ac:dyDescent="0.2">
      <c r="F3127" s="47" t="str">
        <f ca="1">IF(_SF_CORE!$A$2="BLOCK",NA(),IF(OR(D3127="",E3127=""),"",E3127-D3127))</f>
        <v/>
      </c>
    </row>
    <row r="3128" spans="6:6" ht="16" x14ac:dyDescent="0.2">
      <c r="F3128" s="47" t="str">
        <f ca="1">IF(_SF_CORE!$A$2="BLOCK",NA(),IF(OR(D3128="",E3128=""),"",E3128-D3128))</f>
        <v/>
      </c>
    </row>
    <row r="3129" spans="6:6" ht="16" x14ac:dyDescent="0.2">
      <c r="F3129" s="47" t="str">
        <f ca="1">IF(_SF_CORE!$A$2="BLOCK",NA(),IF(OR(D3129="",E3129=""),"",E3129-D3129))</f>
        <v/>
      </c>
    </row>
    <row r="3130" spans="6:6" ht="16" x14ac:dyDescent="0.2">
      <c r="F3130" s="47" t="str">
        <f ca="1">IF(_SF_CORE!$A$2="BLOCK",NA(),IF(OR(D3130="",E3130=""),"",E3130-D3130))</f>
        <v/>
      </c>
    </row>
    <row r="3131" spans="6:6" ht="16" x14ac:dyDescent="0.2">
      <c r="F3131" s="47" t="str">
        <f ca="1">IF(_SF_CORE!$A$2="BLOCK",NA(),IF(OR(D3131="",E3131=""),"",E3131-D3131))</f>
        <v/>
      </c>
    </row>
    <row r="3132" spans="6:6" ht="16" x14ac:dyDescent="0.2">
      <c r="F3132" s="47" t="str">
        <f ca="1">IF(_SF_CORE!$A$2="BLOCK",NA(),IF(OR(D3132="",E3132=""),"",E3132-D3132))</f>
        <v/>
      </c>
    </row>
    <row r="3133" spans="6:6" ht="16" x14ac:dyDescent="0.2">
      <c r="F3133" s="47" t="str">
        <f ca="1">IF(_SF_CORE!$A$2="BLOCK",NA(),IF(OR(D3133="",E3133=""),"",E3133-D3133))</f>
        <v/>
      </c>
    </row>
    <row r="3134" spans="6:6" ht="16" x14ac:dyDescent="0.2">
      <c r="F3134" s="47" t="str">
        <f ca="1">IF(_SF_CORE!$A$2="BLOCK",NA(),IF(OR(D3134="",E3134=""),"",E3134-D3134))</f>
        <v/>
      </c>
    </row>
    <row r="3135" spans="6:6" ht="16" x14ac:dyDescent="0.2">
      <c r="F3135" s="47" t="str">
        <f ca="1">IF(_SF_CORE!$A$2="BLOCK",NA(),IF(OR(D3135="",E3135=""),"",E3135-D3135))</f>
        <v/>
      </c>
    </row>
    <row r="3136" spans="6:6" ht="16" x14ac:dyDescent="0.2">
      <c r="F3136" s="47" t="str">
        <f ca="1">IF(_SF_CORE!$A$2="BLOCK",NA(),IF(OR(D3136="",E3136=""),"",E3136-D3136))</f>
        <v/>
      </c>
    </row>
    <row r="3137" spans="6:6" ht="16" x14ac:dyDescent="0.2">
      <c r="F3137" s="47" t="str">
        <f ca="1">IF(_SF_CORE!$A$2="BLOCK",NA(),IF(OR(D3137="",E3137=""),"",E3137-D3137))</f>
        <v/>
      </c>
    </row>
    <row r="3138" spans="6:6" ht="16" x14ac:dyDescent="0.2">
      <c r="F3138" s="47" t="str">
        <f ca="1">IF(_SF_CORE!$A$2="BLOCK",NA(),IF(OR(D3138="",E3138=""),"",E3138-D3138))</f>
        <v/>
      </c>
    </row>
    <row r="3139" spans="6:6" ht="16" x14ac:dyDescent="0.2">
      <c r="F3139" s="47" t="str">
        <f ca="1">IF(_SF_CORE!$A$2="BLOCK",NA(),IF(OR(D3139="",E3139=""),"",E3139-D3139))</f>
        <v/>
      </c>
    </row>
    <row r="3140" spans="6:6" ht="16" x14ac:dyDescent="0.2">
      <c r="F3140" s="47" t="str">
        <f ca="1">IF(_SF_CORE!$A$2="BLOCK",NA(),IF(OR(D3140="",E3140=""),"",E3140-D3140))</f>
        <v/>
      </c>
    </row>
    <row r="3141" spans="6:6" ht="16" x14ac:dyDescent="0.2">
      <c r="F3141" s="47" t="str">
        <f ca="1">IF(_SF_CORE!$A$2="BLOCK",NA(),IF(OR(D3141="",E3141=""),"",E3141-D3141))</f>
        <v/>
      </c>
    </row>
    <row r="3142" spans="6:6" ht="16" x14ac:dyDescent="0.2">
      <c r="F3142" s="47" t="str">
        <f ca="1">IF(_SF_CORE!$A$2="BLOCK",NA(),IF(OR(D3142="",E3142=""),"",E3142-D3142))</f>
        <v/>
      </c>
    </row>
    <row r="3143" spans="6:6" ht="16" x14ac:dyDescent="0.2">
      <c r="F3143" s="47" t="str">
        <f ca="1">IF(_SF_CORE!$A$2="BLOCK",NA(),IF(OR(D3143="",E3143=""),"",E3143-D3143))</f>
        <v/>
      </c>
    </row>
    <row r="3144" spans="6:6" ht="16" x14ac:dyDescent="0.2">
      <c r="F3144" s="47" t="str">
        <f ca="1">IF(_SF_CORE!$A$2="BLOCK",NA(),IF(OR(D3144="",E3144=""),"",E3144-D3144))</f>
        <v/>
      </c>
    </row>
    <row r="3145" spans="6:6" ht="16" x14ac:dyDescent="0.2">
      <c r="F3145" s="47" t="str">
        <f ca="1">IF(_SF_CORE!$A$2="BLOCK",NA(),IF(OR(D3145="",E3145=""),"",E3145-D3145))</f>
        <v/>
      </c>
    </row>
    <row r="3146" spans="6:6" ht="16" x14ac:dyDescent="0.2">
      <c r="F3146" s="47" t="str">
        <f ca="1">IF(_SF_CORE!$A$2="BLOCK",NA(),IF(OR(D3146="",E3146=""),"",E3146-D3146))</f>
        <v/>
      </c>
    </row>
    <row r="3147" spans="6:6" ht="16" x14ac:dyDescent="0.2">
      <c r="F3147" s="47" t="str">
        <f ca="1">IF(_SF_CORE!$A$2="BLOCK",NA(),IF(OR(D3147="",E3147=""),"",E3147-D3147))</f>
        <v/>
      </c>
    </row>
    <row r="3148" spans="6:6" ht="16" x14ac:dyDescent="0.2">
      <c r="F3148" s="47" t="str">
        <f ca="1">IF(_SF_CORE!$A$2="BLOCK",NA(),IF(OR(D3148="",E3148=""),"",E3148-D3148))</f>
        <v/>
      </c>
    </row>
    <row r="3149" spans="6:6" ht="16" x14ac:dyDescent="0.2">
      <c r="F3149" s="47" t="str">
        <f ca="1">IF(_SF_CORE!$A$2="BLOCK",NA(),IF(OR(D3149="",E3149=""),"",E3149-D3149))</f>
        <v/>
      </c>
    </row>
    <row r="3150" spans="6:6" ht="16" x14ac:dyDescent="0.2">
      <c r="F3150" s="47" t="str">
        <f ca="1">IF(_SF_CORE!$A$2="BLOCK",NA(),IF(OR(D3150="",E3150=""),"",E3150-D3150))</f>
        <v/>
      </c>
    </row>
    <row r="3151" spans="6:6" ht="16" x14ac:dyDescent="0.2">
      <c r="F3151" s="47" t="str">
        <f ca="1">IF(_SF_CORE!$A$2="BLOCK",NA(),IF(OR(D3151="",E3151=""),"",E3151-D3151))</f>
        <v/>
      </c>
    </row>
    <row r="3152" spans="6:6" ht="16" x14ac:dyDescent="0.2">
      <c r="F3152" s="47" t="str">
        <f ca="1">IF(_SF_CORE!$A$2="BLOCK",NA(),IF(OR(D3152="",E3152=""),"",E3152-D3152))</f>
        <v/>
      </c>
    </row>
    <row r="3153" spans="6:6" ht="16" x14ac:dyDescent="0.2">
      <c r="F3153" s="47" t="str">
        <f ca="1">IF(_SF_CORE!$A$2="BLOCK",NA(),IF(OR(D3153="",E3153=""),"",E3153-D3153))</f>
        <v/>
      </c>
    </row>
    <row r="3154" spans="6:6" ht="16" x14ac:dyDescent="0.2">
      <c r="F3154" s="47" t="str">
        <f ca="1">IF(_SF_CORE!$A$2="BLOCK",NA(),IF(OR(D3154="",E3154=""),"",E3154-D3154))</f>
        <v/>
      </c>
    </row>
    <row r="3155" spans="6:6" ht="16" x14ac:dyDescent="0.2">
      <c r="F3155" s="47" t="str">
        <f ca="1">IF(_SF_CORE!$A$2="BLOCK",NA(),IF(OR(D3155="",E3155=""),"",E3155-D3155))</f>
        <v/>
      </c>
    </row>
    <row r="3156" spans="6:6" ht="16" x14ac:dyDescent="0.2">
      <c r="F3156" s="47" t="str">
        <f ca="1">IF(_SF_CORE!$A$2="BLOCK",NA(),IF(OR(D3156="",E3156=""),"",E3156-D3156))</f>
        <v/>
      </c>
    </row>
    <row r="3157" spans="6:6" ht="16" x14ac:dyDescent="0.2">
      <c r="F3157" s="47" t="str">
        <f ca="1">IF(_SF_CORE!$A$2="BLOCK",NA(),IF(OR(D3157="",E3157=""),"",E3157-D3157))</f>
        <v/>
      </c>
    </row>
    <row r="3158" spans="6:6" ht="16" x14ac:dyDescent="0.2">
      <c r="F3158" s="47" t="str">
        <f ca="1">IF(_SF_CORE!$A$2="BLOCK",NA(),IF(OR(D3158="",E3158=""),"",E3158-D3158))</f>
        <v/>
      </c>
    </row>
    <row r="3159" spans="6:6" ht="16" x14ac:dyDescent="0.2">
      <c r="F3159" s="47" t="str">
        <f ca="1">IF(_SF_CORE!$A$2="BLOCK",NA(),IF(OR(D3159="",E3159=""),"",E3159-D3159))</f>
        <v/>
      </c>
    </row>
    <row r="3160" spans="6:6" ht="16" x14ac:dyDescent="0.2">
      <c r="F3160" s="47" t="str">
        <f ca="1">IF(_SF_CORE!$A$2="BLOCK",NA(),IF(OR(D3160="",E3160=""),"",E3160-D3160))</f>
        <v/>
      </c>
    </row>
    <row r="3161" spans="6:6" ht="16" x14ac:dyDescent="0.2">
      <c r="F3161" s="47" t="str">
        <f ca="1">IF(_SF_CORE!$A$2="BLOCK",NA(),IF(OR(D3161="",E3161=""),"",E3161-D3161))</f>
        <v/>
      </c>
    </row>
    <row r="3162" spans="6:6" ht="16" x14ac:dyDescent="0.2">
      <c r="F3162" s="47" t="str">
        <f ca="1">IF(_SF_CORE!$A$2="BLOCK",NA(),IF(OR(D3162="",E3162=""),"",E3162-D3162))</f>
        <v/>
      </c>
    </row>
    <row r="3163" spans="6:6" ht="16" x14ac:dyDescent="0.2">
      <c r="F3163" s="47" t="str">
        <f ca="1">IF(_SF_CORE!$A$2="BLOCK",NA(),IF(OR(D3163="",E3163=""),"",E3163-D3163))</f>
        <v/>
      </c>
    </row>
    <row r="3164" spans="6:6" ht="16" x14ac:dyDescent="0.2">
      <c r="F3164" s="47" t="str">
        <f ca="1">IF(_SF_CORE!$A$2="BLOCK",NA(),IF(OR(D3164="",E3164=""),"",E3164-D3164))</f>
        <v/>
      </c>
    </row>
    <row r="3165" spans="6:6" ht="16" x14ac:dyDescent="0.2">
      <c r="F3165" s="47" t="str">
        <f ca="1">IF(_SF_CORE!$A$2="BLOCK",NA(),IF(OR(D3165="",E3165=""),"",E3165-D3165))</f>
        <v/>
      </c>
    </row>
    <row r="3166" spans="6:6" ht="16" x14ac:dyDescent="0.2">
      <c r="F3166" s="47" t="str">
        <f ca="1">IF(_SF_CORE!$A$2="BLOCK",NA(),IF(OR(D3166="",E3166=""),"",E3166-D3166))</f>
        <v/>
      </c>
    </row>
    <row r="3167" spans="6:6" ht="16" x14ac:dyDescent="0.2">
      <c r="F3167" s="47" t="str">
        <f ca="1">IF(_SF_CORE!$A$2="BLOCK",NA(),IF(OR(D3167="",E3167=""),"",E3167-D3167))</f>
        <v/>
      </c>
    </row>
    <row r="3168" spans="6:6" ht="16" x14ac:dyDescent="0.2">
      <c r="F3168" s="47" t="str">
        <f ca="1">IF(_SF_CORE!$A$2="BLOCK",NA(),IF(OR(D3168="",E3168=""),"",E3168-D3168))</f>
        <v/>
      </c>
    </row>
    <row r="3169" spans="6:6" ht="16" x14ac:dyDescent="0.2">
      <c r="F3169" s="47" t="str">
        <f ca="1">IF(_SF_CORE!$A$2="BLOCK",NA(),IF(OR(D3169="",E3169=""),"",E3169-D3169))</f>
        <v/>
      </c>
    </row>
    <row r="3170" spans="6:6" ht="16" x14ac:dyDescent="0.2">
      <c r="F3170" s="47" t="str">
        <f ca="1">IF(_SF_CORE!$A$2="BLOCK",NA(),IF(OR(D3170="",E3170=""),"",E3170-D3170))</f>
        <v/>
      </c>
    </row>
    <row r="3171" spans="6:6" ht="16" x14ac:dyDescent="0.2">
      <c r="F3171" s="47" t="str">
        <f ca="1">IF(_SF_CORE!$A$2="BLOCK",NA(),IF(OR(D3171="",E3171=""),"",E3171-D3171))</f>
        <v/>
      </c>
    </row>
    <row r="3172" spans="6:6" ht="16" x14ac:dyDescent="0.2">
      <c r="F3172" s="47" t="str">
        <f ca="1">IF(_SF_CORE!$A$2="BLOCK",NA(),IF(OR(D3172="",E3172=""),"",E3172-D3172))</f>
        <v/>
      </c>
    </row>
    <row r="3173" spans="6:6" ht="16" x14ac:dyDescent="0.2">
      <c r="F3173" s="47" t="str">
        <f ca="1">IF(_SF_CORE!$A$2="BLOCK",NA(),IF(OR(D3173="",E3173=""),"",E3173-D3173))</f>
        <v/>
      </c>
    </row>
    <row r="3174" spans="6:6" ht="16" x14ac:dyDescent="0.2">
      <c r="F3174" s="47" t="str">
        <f ca="1">IF(_SF_CORE!$A$2="BLOCK",NA(),IF(OR(D3174="",E3174=""),"",E3174-D3174))</f>
        <v/>
      </c>
    </row>
    <row r="3175" spans="6:6" ht="16" x14ac:dyDescent="0.2">
      <c r="F3175" s="47" t="str">
        <f ca="1">IF(_SF_CORE!$A$2="BLOCK",NA(),IF(OR(D3175="",E3175=""),"",E3175-D3175))</f>
        <v/>
      </c>
    </row>
    <row r="3176" spans="6:6" ht="16" x14ac:dyDescent="0.2">
      <c r="F3176" s="47" t="str">
        <f ca="1">IF(_SF_CORE!$A$2="BLOCK",NA(),IF(OR(D3176="",E3176=""),"",E3176-D3176))</f>
        <v/>
      </c>
    </row>
    <row r="3177" spans="6:6" ht="16" x14ac:dyDescent="0.2">
      <c r="F3177" s="47" t="str">
        <f ca="1">IF(_SF_CORE!$A$2="BLOCK",NA(),IF(OR(D3177="",E3177=""),"",E3177-D3177))</f>
        <v/>
      </c>
    </row>
    <row r="3178" spans="6:6" ht="16" x14ac:dyDescent="0.2">
      <c r="F3178" s="47" t="str">
        <f ca="1">IF(_SF_CORE!$A$2="BLOCK",NA(),IF(OR(D3178="",E3178=""),"",E3178-D3178))</f>
        <v/>
      </c>
    </row>
    <row r="3179" spans="6:6" ht="16" x14ac:dyDescent="0.2">
      <c r="F3179" s="47" t="str">
        <f ca="1">IF(_SF_CORE!$A$2="BLOCK",NA(),IF(OR(D3179="",E3179=""),"",E3179-D3179))</f>
        <v/>
      </c>
    </row>
    <row r="3180" spans="6:6" ht="16" x14ac:dyDescent="0.2">
      <c r="F3180" s="47" t="str">
        <f ca="1">IF(_SF_CORE!$A$2="BLOCK",NA(),IF(OR(D3180="",E3180=""),"",E3180-D3180))</f>
        <v/>
      </c>
    </row>
    <row r="3181" spans="6:6" ht="16" x14ac:dyDescent="0.2">
      <c r="F3181" s="47" t="str">
        <f ca="1">IF(_SF_CORE!$A$2="BLOCK",NA(),IF(OR(D3181="",E3181=""),"",E3181-D3181))</f>
        <v/>
      </c>
    </row>
    <row r="3182" spans="6:6" ht="16" x14ac:dyDescent="0.2">
      <c r="F3182" s="47" t="str">
        <f ca="1">IF(_SF_CORE!$A$2="BLOCK",NA(),IF(OR(D3182="",E3182=""),"",E3182-D3182))</f>
        <v/>
      </c>
    </row>
    <row r="3183" spans="6:6" ht="16" x14ac:dyDescent="0.2">
      <c r="F3183" s="47" t="str">
        <f ca="1">IF(_SF_CORE!$A$2="BLOCK",NA(),IF(OR(D3183="",E3183=""),"",E3183-D3183))</f>
        <v/>
      </c>
    </row>
    <row r="3184" spans="6:6" ht="16" x14ac:dyDescent="0.2">
      <c r="F3184" s="47" t="str">
        <f ca="1">IF(_SF_CORE!$A$2="BLOCK",NA(),IF(OR(D3184="",E3184=""),"",E3184-D3184))</f>
        <v/>
      </c>
    </row>
    <row r="3185" spans="6:6" ht="16" x14ac:dyDescent="0.2">
      <c r="F3185" s="47" t="str">
        <f ca="1">IF(_SF_CORE!$A$2="BLOCK",NA(),IF(OR(D3185="",E3185=""),"",E3185-D3185))</f>
        <v/>
      </c>
    </row>
    <row r="3186" spans="6:6" ht="16" x14ac:dyDescent="0.2">
      <c r="F3186" s="47" t="str">
        <f ca="1">IF(_SF_CORE!$A$2="BLOCK",NA(),IF(OR(D3186="",E3186=""),"",E3186-D3186))</f>
        <v/>
      </c>
    </row>
    <row r="3187" spans="6:6" ht="16" x14ac:dyDescent="0.2">
      <c r="F3187" s="47" t="str">
        <f ca="1">IF(_SF_CORE!$A$2="BLOCK",NA(),IF(OR(D3187="",E3187=""),"",E3187-D3187))</f>
        <v/>
      </c>
    </row>
    <row r="3188" spans="6:6" ht="16" x14ac:dyDescent="0.2">
      <c r="F3188" s="47" t="str">
        <f ca="1">IF(_SF_CORE!$A$2="BLOCK",NA(),IF(OR(D3188="",E3188=""),"",E3188-D3188))</f>
        <v/>
      </c>
    </row>
    <row r="3189" spans="6:6" ht="16" x14ac:dyDescent="0.2">
      <c r="F3189" s="47" t="str">
        <f ca="1">IF(_SF_CORE!$A$2="BLOCK",NA(),IF(OR(D3189="",E3189=""),"",E3189-D3189))</f>
        <v/>
      </c>
    </row>
    <row r="3190" spans="6:6" ht="16" x14ac:dyDescent="0.2">
      <c r="F3190" s="47" t="str">
        <f ca="1">IF(_SF_CORE!$A$2="BLOCK",NA(),IF(OR(D3190="",E3190=""),"",E3190-D3190))</f>
        <v/>
      </c>
    </row>
    <row r="3191" spans="6:6" ht="16" x14ac:dyDescent="0.2">
      <c r="F3191" s="47" t="str">
        <f ca="1">IF(_SF_CORE!$A$2="BLOCK",NA(),IF(OR(D3191="",E3191=""),"",E3191-D3191))</f>
        <v/>
      </c>
    </row>
    <row r="3192" spans="6:6" ht="16" x14ac:dyDescent="0.2">
      <c r="F3192" s="47" t="str">
        <f ca="1">IF(_SF_CORE!$A$2="BLOCK",NA(),IF(OR(D3192="",E3192=""),"",E3192-D3192))</f>
        <v/>
      </c>
    </row>
    <row r="3193" spans="6:6" ht="16" x14ac:dyDescent="0.2">
      <c r="F3193" s="47" t="str">
        <f ca="1">IF(_SF_CORE!$A$2="BLOCK",NA(),IF(OR(D3193="",E3193=""),"",E3193-D3193))</f>
        <v/>
      </c>
    </row>
    <row r="3194" spans="6:6" ht="16" x14ac:dyDescent="0.2">
      <c r="F3194" s="47" t="str">
        <f ca="1">IF(_SF_CORE!$A$2="BLOCK",NA(),IF(OR(D3194="",E3194=""),"",E3194-D3194))</f>
        <v/>
      </c>
    </row>
    <row r="3195" spans="6:6" ht="16" x14ac:dyDescent="0.2">
      <c r="F3195" s="47" t="str">
        <f ca="1">IF(_SF_CORE!$A$2="BLOCK",NA(),IF(OR(D3195="",E3195=""),"",E3195-D3195))</f>
        <v/>
      </c>
    </row>
    <row r="3196" spans="6:6" ht="16" x14ac:dyDescent="0.2">
      <c r="F3196" s="47" t="str">
        <f ca="1">IF(_SF_CORE!$A$2="BLOCK",NA(),IF(OR(D3196="",E3196=""),"",E3196-D3196))</f>
        <v/>
      </c>
    </row>
    <row r="3197" spans="6:6" ht="16" x14ac:dyDescent="0.2">
      <c r="F3197" s="47" t="str">
        <f ca="1">IF(_SF_CORE!$A$2="BLOCK",NA(),IF(OR(D3197="",E3197=""),"",E3197-D3197))</f>
        <v/>
      </c>
    </row>
    <row r="3198" spans="6:6" ht="16" x14ac:dyDescent="0.2">
      <c r="F3198" s="47" t="str">
        <f ca="1">IF(_SF_CORE!$A$2="BLOCK",NA(),IF(OR(D3198="",E3198=""),"",E3198-D3198))</f>
        <v/>
      </c>
    </row>
    <row r="3199" spans="6:6" ht="16" x14ac:dyDescent="0.2">
      <c r="F3199" s="47" t="str">
        <f ca="1">IF(_SF_CORE!$A$2="BLOCK",NA(),IF(OR(D3199="",E3199=""),"",E3199-D3199))</f>
        <v/>
      </c>
    </row>
    <row r="3200" spans="6:6" ht="16" x14ac:dyDescent="0.2">
      <c r="F3200" s="47" t="str">
        <f ca="1">IF(_SF_CORE!$A$2="BLOCK",NA(),IF(OR(D3200="",E3200=""),"",E3200-D3200))</f>
        <v/>
      </c>
    </row>
    <row r="3201" spans="6:6" ht="16" x14ac:dyDescent="0.2">
      <c r="F3201" s="47" t="str">
        <f ca="1">IF(_SF_CORE!$A$2="BLOCK",NA(),IF(OR(D3201="",E3201=""),"",E3201-D3201))</f>
        <v/>
      </c>
    </row>
    <row r="3202" spans="6:6" ht="16" x14ac:dyDescent="0.2">
      <c r="F3202" s="47" t="str">
        <f ca="1">IF(_SF_CORE!$A$2="BLOCK",NA(),IF(OR(D3202="",E3202=""),"",E3202-D3202))</f>
        <v/>
      </c>
    </row>
    <row r="3203" spans="6:6" ht="16" x14ac:dyDescent="0.2">
      <c r="F3203" s="47" t="str">
        <f ca="1">IF(_SF_CORE!$A$2="BLOCK",NA(),IF(OR(D3203="",E3203=""),"",E3203-D3203))</f>
        <v/>
      </c>
    </row>
    <row r="3204" spans="6:6" ht="16" x14ac:dyDescent="0.2">
      <c r="F3204" s="47" t="str">
        <f ca="1">IF(_SF_CORE!$A$2="BLOCK",NA(),IF(OR(D3204="",E3204=""),"",E3204-D3204))</f>
        <v/>
      </c>
    </row>
    <row r="3205" spans="6:6" ht="16" x14ac:dyDescent="0.2">
      <c r="F3205" s="47" t="str">
        <f ca="1">IF(_SF_CORE!$A$2="BLOCK",NA(),IF(OR(D3205="",E3205=""),"",E3205-D3205))</f>
        <v/>
      </c>
    </row>
    <row r="3206" spans="6:6" ht="16" x14ac:dyDescent="0.2">
      <c r="F3206" s="47" t="str">
        <f ca="1">IF(_SF_CORE!$A$2="BLOCK",NA(),IF(OR(D3206="",E3206=""),"",E3206-D3206))</f>
        <v/>
      </c>
    </row>
    <row r="3207" spans="6:6" ht="16" x14ac:dyDescent="0.2">
      <c r="F3207" s="47" t="str">
        <f ca="1">IF(_SF_CORE!$A$2="BLOCK",NA(),IF(OR(D3207="",E3207=""),"",E3207-D3207))</f>
        <v/>
      </c>
    </row>
    <row r="3208" spans="6:6" ht="16" x14ac:dyDescent="0.2">
      <c r="F3208" s="47" t="str">
        <f ca="1">IF(_SF_CORE!$A$2="BLOCK",NA(),IF(OR(D3208="",E3208=""),"",E3208-D3208))</f>
        <v/>
      </c>
    </row>
    <row r="3209" spans="6:6" ht="16" x14ac:dyDescent="0.2">
      <c r="F3209" s="47" t="str">
        <f ca="1">IF(_SF_CORE!$A$2="BLOCK",NA(),IF(OR(D3209="",E3209=""),"",E3209-D3209))</f>
        <v/>
      </c>
    </row>
    <row r="3210" spans="6:6" ht="16" x14ac:dyDescent="0.2">
      <c r="F3210" s="47" t="str">
        <f ca="1">IF(_SF_CORE!$A$2="BLOCK",NA(),IF(OR(D3210="",E3210=""),"",E3210-D3210))</f>
        <v/>
      </c>
    </row>
    <row r="3211" spans="6:6" ht="16" x14ac:dyDescent="0.2">
      <c r="F3211" s="47" t="str">
        <f ca="1">IF(_SF_CORE!$A$2="BLOCK",NA(),IF(OR(D3211="",E3211=""),"",E3211-D3211))</f>
        <v/>
      </c>
    </row>
    <row r="3212" spans="6:6" ht="16" x14ac:dyDescent="0.2">
      <c r="F3212" s="47" t="str">
        <f ca="1">IF(_SF_CORE!$A$2="BLOCK",NA(),IF(OR(D3212="",E3212=""),"",E3212-D3212))</f>
        <v/>
      </c>
    </row>
    <row r="3213" spans="6:6" ht="16" x14ac:dyDescent="0.2">
      <c r="F3213" s="47" t="str">
        <f ca="1">IF(_SF_CORE!$A$2="BLOCK",NA(),IF(OR(D3213="",E3213=""),"",E3213-D3213))</f>
        <v/>
      </c>
    </row>
    <row r="3214" spans="6:6" ht="16" x14ac:dyDescent="0.2">
      <c r="F3214" s="47" t="str">
        <f ca="1">IF(_SF_CORE!$A$2="BLOCK",NA(),IF(OR(D3214="",E3214=""),"",E3214-D3214))</f>
        <v/>
      </c>
    </row>
    <row r="3215" spans="6:6" ht="16" x14ac:dyDescent="0.2">
      <c r="F3215" s="47" t="str">
        <f ca="1">IF(_SF_CORE!$A$2="BLOCK",NA(),IF(OR(D3215="",E3215=""),"",E3215-D3215))</f>
        <v/>
      </c>
    </row>
    <row r="3216" spans="6:6" ht="16" x14ac:dyDescent="0.2">
      <c r="F3216" s="47" t="str">
        <f ca="1">IF(_SF_CORE!$A$2="BLOCK",NA(),IF(OR(D3216="",E3216=""),"",E3216-D3216))</f>
        <v/>
      </c>
    </row>
    <row r="3217" spans="6:6" ht="16" x14ac:dyDescent="0.2">
      <c r="F3217" s="47" t="str">
        <f ca="1">IF(_SF_CORE!$A$2="BLOCK",NA(),IF(OR(D3217="",E3217=""),"",E3217-D3217))</f>
        <v/>
      </c>
    </row>
    <row r="3218" spans="6:6" ht="16" x14ac:dyDescent="0.2">
      <c r="F3218" s="47" t="str">
        <f ca="1">IF(_SF_CORE!$A$2="BLOCK",NA(),IF(OR(D3218="",E3218=""),"",E3218-D3218))</f>
        <v/>
      </c>
    </row>
    <row r="3219" spans="6:6" ht="16" x14ac:dyDescent="0.2">
      <c r="F3219" s="47" t="str">
        <f ca="1">IF(_SF_CORE!$A$2="BLOCK",NA(),IF(OR(D3219="",E3219=""),"",E3219-D3219))</f>
        <v/>
      </c>
    </row>
    <row r="3220" spans="6:6" ht="16" x14ac:dyDescent="0.2">
      <c r="F3220" s="47" t="str">
        <f ca="1">IF(_SF_CORE!$A$2="BLOCK",NA(),IF(OR(D3220="",E3220=""),"",E3220-D3220))</f>
        <v/>
      </c>
    </row>
    <row r="3221" spans="6:6" ht="16" x14ac:dyDescent="0.2">
      <c r="F3221" s="47" t="str">
        <f ca="1">IF(_SF_CORE!$A$2="BLOCK",NA(),IF(OR(D3221="",E3221=""),"",E3221-D3221))</f>
        <v/>
      </c>
    </row>
    <row r="3222" spans="6:6" ht="16" x14ac:dyDescent="0.2">
      <c r="F3222" s="47" t="str">
        <f ca="1">IF(_SF_CORE!$A$2="BLOCK",NA(),IF(OR(D3222="",E3222=""),"",E3222-D3222))</f>
        <v/>
      </c>
    </row>
    <row r="3223" spans="6:6" ht="16" x14ac:dyDescent="0.2">
      <c r="F3223" s="47" t="str">
        <f ca="1">IF(_SF_CORE!$A$2="BLOCK",NA(),IF(OR(D3223="",E3223=""),"",E3223-D3223))</f>
        <v/>
      </c>
    </row>
    <row r="3224" spans="6:6" ht="16" x14ac:dyDescent="0.2">
      <c r="F3224" s="47" t="str">
        <f ca="1">IF(_SF_CORE!$A$2="BLOCK",NA(),IF(OR(D3224="",E3224=""),"",E3224-D3224))</f>
        <v/>
      </c>
    </row>
    <row r="3225" spans="6:6" ht="16" x14ac:dyDescent="0.2">
      <c r="F3225" s="47" t="str">
        <f ca="1">IF(_SF_CORE!$A$2="BLOCK",NA(),IF(OR(D3225="",E3225=""),"",E3225-D3225))</f>
        <v/>
      </c>
    </row>
    <row r="3226" spans="6:6" ht="16" x14ac:dyDescent="0.2">
      <c r="F3226" s="47" t="str">
        <f ca="1">IF(_SF_CORE!$A$2="BLOCK",NA(),IF(OR(D3226="",E3226=""),"",E3226-D3226))</f>
        <v/>
      </c>
    </row>
    <row r="3227" spans="6:6" ht="16" x14ac:dyDescent="0.2">
      <c r="F3227" s="47" t="str">
        <f ca="1">IF(_SF_CORE!$A$2="BLOCK",NA(),IF(OR(D3227="",E3227=""),"",E3227-D3227))</f>
        <v/>
      </c>
    </row>
    <row r="3228" spans="6:6" ht="16" x14ac:dyDescent="0.2">
      <c r="F3228" s="47" t="str">
        <f ca="1">IF(_SF_CORE!$A$2="BLOCK",NA(),IF(OR(D3228="",E3228=""),"",E3228-D3228))</f>
        <v/>
      </c>
    </row>
    <row r="3229" spans="6:6" ht="16" x14ac:dyDescent="0.2">
      <c r="F3229" s="47" t="str">
        <f ca="1">IF(_SF_CORE!$A$2="BLOCK",NA(),IF(OR(D3229="",E3229=""),"",E3229-D3229))</f>
        <v/>
      </c>
    </row>
    <row r="3230" spans="6:6" ht="16" x14ac:dyDescent="0.2">
      <c r="F3230" s="47" t="str">
        <f ca="1">IF(_SF_CORE!$A$2="BLOCK",NA(),IF(OR(D3230="",E3230=""),"",E3230-D3230))</f>
        <v/>
      </c>
    </row>
    <row r="3231" spans="6:6" ht="16" x14ac:dyDescent="0.2">
      <c r="F3231" s="47" t="str">
        <f ca="1">IF(_SF_CORE!$A$2="BLOCK",NA(),IF(OR(D3231="",E3231=""),"",E3231-D3231))</f>
        <v/>
      </c>
    </row>
    <row r="3232" spans="6:6" ht="16" x14ac:dyDescent="0.2">
      <c r="F3232" s="47" t="str">
        <f ca="1">IF(_SF_CORE!$A$2="BLOCK",NA(),IF(OR(D3232="",E3232=""),"",E3232-D3232))</f>
        <v/>
      </c>
    </row>
    <row r="3233" spans="6:6" ht="16" x14ac:dyDescent="0.2">
      <c r="F3233" s="47" t="str">
        <f ca="1">IF(_SF_CORE!$A$2="BLOCK",NA(),IF(OR(D3233="",E3233=""),"",E3233-D3233))</f>
        <v/>
      </c>
    </row>
    <row r="3234" spans="6:6" ht="16" x14ac:dyDescent="0.2">
      <c r="F3234" s="47" t="str">
        <f ca="1">IF(_SF_CORE!$A$2="BLOCK",NA(),IF(OR(D3234="",E3234=""),"",E3234-D3234))</f>
        <v/>
      </c>
    </row>
    <row r="3235" spans="6:6" ht="16" x14ac:dyDescent="0.2">
      <c r="F3235" s="47" t="str">
        <f ca="1">IF(_SF_CORE!$A$2="BLOCK",NA(),IF(OR(D3235="",E3235=""),"",E3235-D3235))</f>
        <v/>
      </c>
    </row>
    <row r="3236" spans="6:6" ht="16" x14ac:dyDescent="0.2">
      <c r="F3236" s="47" t="str">
        <f ca="1">IF(_SF_CORE!$A$2="BLOCK",NA(),IF(OR(D3236="",E3236=""),"",E3236-D3236))</f>
        <v/>
      </c>
    </row>
    <row r="3237" spans="6:6" ht="16" x14ac:dyDescent="0.2">
      <c r="F3237" s="47" t="str">
        <f ca="1">IF(_SF_CORE!$A$2="BLOCK",NA(),IF(OR(D3237="",E3237=""),"",E3237-D3237))</f>
        <v/>
      </c>
    </row>
    <row r="3238" spans="6:6" ht="16" x14ac:dyDescent="0.2">
      <c r="F3238" s="47" t="str">
        <f ca="1">IF(_SF_CORE!$A$2="BLOCK",NA(),IF(OR(D3238="",E3238=""),"",E3238-D3238))</f>
        <v/>
      </c>
    </row>
    <row r="3239" spans="6:6" ht="16" x14ac:dyDescent="0.2">
      <c r="F3239" s="47" t="str">
        <f ca="1">IF(_SF_CORE!$A$2="BLOCK",NA(),IF(OR(D3239="",E3239=""),"",E3239-D3239))</f>
        <v/>
      </c>
    </row>
    <row r="3240" spans="6:6" ht="16" x14ac:dyDescent="0.2">
      <c r="F3240" s="47" t="str">
        <f ca="1">IF(_SF_CORE!$A$2="BLOCK",NA(),IF(OR(D3240="",E3240=""),"",E3240-D3240))</f>
        <v/>
      </c>
    </row>
    <row r="3241" spans="6:6" ht="16" x14ac:dyDescent="0.2">
      <c r="F3241" s="47" t="str">
        <f ca="1">IF(_SF_CORE!$A$2="BLOCK",NA(),IF(OR(D3241="",E3241=""),"",E3241-D3241))</f>
        <v/>
      </c>
    </row>
    <row r="3242" spans="6:6" ht="16" x14ac:dyDescent="0.2">
      <c r="F3242" s="47" t="str">
        <f ca="1">IF(_SF_CORE!$A$2="BLOCK",NA(),IF(OR(D3242="",E3242=""),"",E3242-D3242))</f>
        <v/>
      </c>
    </row>
    <row r="3243" spans="6:6" ht="16" x14ac:dyDescent="0.2">
      <c r="F3243" s="47" t="str">
        <f ca="1">IF(_SF_CORE!$A$2="BLOCK",NA(),IF(OR(D3243="",E3243=""),"",E3243-D3243))</f>
        <v/>
      </c>
    </row>
    <row r="3244" spans="6:6" ht="16" x14ac:dyDescent="0.2">
      <c r="F3244" s="47" t="str">
        <f ca="1">IF(_SF_CORE!$A$2="BLOCK",NA(),IF(OR(D3244="",E3244=""),"",E3244-D3244))</f>
        <v/>
      </c>
    </row>
    <row r="3245" spans="6:6" ht="16" x14ac:dyDescent="0.2">
      <c r="F3245" s="47" t="str">
        <f ca="1">IF(_SF_CORE!$A$2="BLOCK",NA(),IF(OR(D3245="",E3245=""),"",E3245-D3245))</f>
        <v/>
      </c>
    </row>
    <row r="3246" spans="6:6" ht="16" x14ac:dyDescent="0.2">
      <c r="F3246" s="47" t="str">
        <f ca="1">IF(_SF_CORE!$A$2="BLOCK",NA(),IF(OR(D3246="",E3246=""),"",E3246-D3246))</f>
        <v/>
      </c>
    </row>
    <row r="3247" spans="6:6" ht="16" x14ac:dyDescent="0.2">
      <c r="F3247" s="47" t="str">
        <f ca="1">IF(_SF_CORE!$A$2="BLOCK",NA(),IF(OR(D3247="",E3247=""),"",E3247-D3247))</f>
        <v/>
      </c>
    </row>
    <row r="3248" spans="6:6" ht="16" x14ac:dyDescent="0.2">
      <c r="F3248" s="47" t="str">
        <f ca="1">IF(_SF_CORE!$A$2="BLOCK",NA(),IF(OR(D3248="",E3248=""),"",E3248-D3248))</f>
        <v/>
      </c>
    </row>
    <row r="3249" spans="6:6" ht="16" x14ac:dyDescent="0.2">
      <c r="F3249" s="47" t="str">
        <f ca="1">IF(_SF_CORE!$A$2="BLOCK",NA(),IF(OR(D3249="",E3249=""),"",E3249-D3249))</f>
        <v/>
      </c>
    </row>
    <row r="3250" spans="6:6" ht="16" x14ac:dyDescent="0.2">
      <c r="F3250" s="47" t="str">
        <f ca="1">IF(_SF_CORE!$A$2="BLOCK",NA(),IF(OR(D3250="",E3250=""),"",E3250-D3250))</f>
        <v/>
      </c>
    </row>
    <row r="3251" spans="6:6" ht="16" x14ac:dyDescent="0.2">
      <c r="F3251" s="47" t="str">
        <f ca="1">IF(_SF_CORE!$A$2="BLOCK",NA(),IF(OR(D3251="",E3251=""),"",E3251-D3251))</f>
        <v/>
      </c>
    </row>
    <row r="3252" spans="6:6" ht="16" x14ac:dyDescent="0.2">
      <c r="F3252" s="47" t="str">
        <f ca="1">IF(_SF_CORE!$A$2="BLOCK",NA(),IF(OR(D3252="",E3252=""),"",E3252-D3252))</f>
        <v/>
      </c>
    </row>
    <row r="3253" spans="6:6" ht="16" x14ac:dyDescent="0.2">
      <c r="F3253" s="47" t="str">
        <f ca="1">IF(_SF_CORE!$A$2="BLOCK",NA(),IF(OR(D3253="",E3253=""),"",E3253-D3253))</f>
        <v/>
      </c>
    </row>
    <row r="3254" spans="6:6" ht="16" x14ac:dyDescent="0.2">
      <c r="F3254" s="47" t="str">
        <f ca="1">IF(_SF_CORE!$A$2="BLOCK",NA(),IF(OR(D3254="",E3254=""),"",E3254-D3254))</f>
        <v/>
      </c>
    </row>
    <row r="3255" spans="6:6" ht="16" x14ac:dyDescent="0.2">
      <c r="F3255" s="47" t="str">
        <f ca="1">IF(_SF_CORE!$A$2="BLOCK",NA(),IF(OR(D3255="",E3255=""),"",E3255-D3255))</f>
        <v/>
      </c>
    </row>
    <row r="3256" spans="6:6" ht="16" x14ac:dyDescent="0.2">
      <c r="F3256" s="47" t="str">
        <f ca="1">IF(_SF_CORE!$A$2="BLOCK",NA(),IF(OR(D3256="",E3256=""),"",E3256-D3256))</f>
        <v/>
      </c>
    </row>
    <row r="3257" spans="6:6" ht="16" x14ac:dyDescent="0.2">
      <c r="F3257" s="47" t="str">
        <f ca="1">IF(_SF_CORE!$A$2="BLOCK",NA(),IF(OR(D3257="",E3257=""),"",E3257-D3257))</f>
        <v/>
      </c>
    </row>
    <row r="3258" spans="6:6" ht="16" x14ac:dyDescent="0.2">
      <c r="F3258" s="47" t="str">
        <f ca="1">IF(_SF_CORE!$A$2="BLOCK",NA(),IF(OR(D3258="",E3258=""),"",E3258-D3258))</f>
        <v/>
      </c>
    </row>
    <row r="3259" spans="6:6" ht="16" x14ac:dyDescent="0.2">
      <c r="F3259" s="47" t="str">
        <f ca="1">IF(_SF_CORE!$A$2="BLOCK",NA(),IF(OR(D3259="",E3259=""),"",E3259-D3259))</f>
        <v/>
      </c>
    </row>
    <row r="3260" spans="6:6" ht="16" x14ac:dyDescent="0.2">
      <c r="F3260" s="47" t="str">
        <f ca="1">IF(_SF_CORE!$A$2="BLOCK",NA(),IF(OR(D3260="",E3260=""),"",E3260-D3260))</f>
        <v/>
      </c>
    </row>
    <row r="3261" spans="6:6" ht="16" x14ac:dyDescent="0.2">
      <c r="F3261" s="47" t="str">
        <f ca="1">IF(_SF_CORE!$A$2="BLOCK",NA(),IF(OR(D3261="",E3261=""),"",E3261-D3261))</f>
        <v/>
      </c>
    </row>
    <row r="3262" spans="6:6" ht="16" x14ac:dyDescent="0.2">
      <c r="F3262" s="47" t="str">
        <f ca="1">IF(_SF_CORE!$A$2="BLOCK",NA(),IF(OR(D3262="",E3262=""),"",E3262-D3262))</f>
        <v/>
      </c>
    </row>
    <row r="3263" spans="6:6" ht="16" x14ac:dyDescent="0.2">
      <c r="F3263" s="47" t="str">
        <f ca="1">IF(_SF_CORE!$A$2="BLOCK",NA(),IF(OR(D3263="",E3263=""),"",E3263-D3263))</f>
        <v/>
      </c>
    </row>
    <row r="3264" spans="6:6" ht="16" x14ac:dyDescent="0.2">
      <c r="F3264" s="47" t="str">
        <f ca="1">IF(_SF_CORE!$A$2="BLOCK",NA(),IF(OR(D3264="",E3264=""),"",E3264-D3264))</f>
        <v/>
      </c>
    </row>
    <row r="3265" spans="6:6" ht="16" x14ac:dyDescent="0.2">
      <c r="F3265" s="47" t="str">
        <f ca="1">IF(_SF_CORE!$A$2="BLOCK",NA(),IF(OR(D3265="",E3265=""),"",E3265-D3265))</f>
        <v/>
      </c>
    </row>
    <row r="3266" spans="6:6" ht="16" x14ac:dyDescent="0.2">
      <c r="F3266" s="47" t="str">
        <f ca="1">IF(_SF_CORE!$A$2="BLOCK",NA(),IF(OR(D3266="",E3266=""),"",E3266-D3266))</f>
        <v/>
      </c>
    </row>
    <row r="3267" spans="6:6" ht="16" x14ac:dyDescent="0.2">
      <c r="F3267" s="47" t="str">
        <f ca="1">IF(_SF_CORE!$A$2="BLOCK",NA(),IF(OR(D3267="",E3267=""),"",E3267-D3267))</f>
        <v/>
      </c>
    </row>
    <row r="3268" spans="6:6" ht="16" x14ac:dyDescent="0.2">
      <c r="F3268" s="47" t="str">
        <f ca="1">IF(_SF_CORE!$A$2="BLOCK",NA(),IF(OR(D3268="",E3268=""),"",E3268-D3268))</f>
        <v/>
      </c>
    </row>
    <row r="3269" spans="6:6" ht="16" x14ac:dyDescent="0.2">
      <c r="F3269" s="47" t="str">
        <f ca="1">IF(_SF_CORE!$A$2="BLOCK",NA(),IF(OR(D3269="",E3269=""),"",E3269-D3269))</f>
        <v/>
      </c>
    </row>
    <row r="3270" spans="6:6" ht="16" x14ac:dyDescent="0.2">
      <c r="F3270" s="47" t="str">
        <f ca="1">IF(_SF_CORE!$A$2="BLOCK",NA(),IF(OR(D3270="",E3270=""),"",E3270-D3270))</f>
        <v/>
      </c>
    </row>
    <row r="3271" spans="6:6" ht="16" x14ac:dyDescent="0.2">
      <c r="F3271" s="47" t="str">
        <f ca="1">IF(_SF_CORE!$A$2="BLOCK",NA(),IF(OR(D3271="",E3271=""),"",E3271-D3271))</f>
        <v/>
      </c>
    </row>
    <row r="3272" spans="6:6" ht="16" x14ac:dyDescent="0.2">
      <c r="F3272" s="47" t="str">
        <f ca="1">IF(_SF_CORE!$A$2="BLOCK",NA(),IF(OR(D3272="",E3272=""),"",E3272-D3272))</f>
        <v/>
      </c>
    </row>
    <row r="3273" spans="6:6" ht="16" x14ac:dyDescent="0.2">
      <c r="F3273" s="47" t="str">
        <f ca="1">IF(_SF_CORE!$A$2="BLOCK",NA(),IF(OR(D3273="",E3273=""),"",E3273-D3273))</f>
        <v/>
      </c>
    </row>
    <row r="3274" spans="6:6" ht="16" x14ac:dyDescent="0.2">
      <c r="F3274" s="47" t="str">
        <f ca="1">IF(_SF_CORE!$A$2="BLOCK",NA(),IF(OR(D3274="",E3274=""),"",E3274-D3274))</f>
        <v/>
      </c>
    </row>
    <row r="3275" spans="6:6" ht="16" x14ac:dyDescent="0.2">
      <c r="F3275" s="47" t="str">
        <f ca="1">IF(_SF_CORE!$A$2="BLOCK",NA(),IF(OR(D3275="",E3275=""),"",E3275-D3275))</f>
        <v/>
      </c>
    </row>
    <row r="3276" spans="6:6" ht="16" x14ac:dyDescent="0.2">
      <c r="F3276" s="47" t="str">
        <f ca="1">IF(_SF_CORE!$A$2="BLOCK",NA(),IF(OR(D3276="",E3276=""),"",E3276-D3276))</f>
        <v/>
      </c>
    </row>
    <row r="3277" spans="6:6" ht="16" x14ac:dyDescent="0.2">
      <c r="F3277" s="47" t="str">
        <f ca="1">IF(_SF_CORE!$A$2="BLOCK",NA(),IF(OR(D3277="",E3277=""),"",E3277-D3277))</f>
        <v/>
      </c>
    </row>
    <row r="3278" spans="6:6" ht="16" x14ac:dyDescent="0.2">
      <c r="F3278" s="47" t="str">
        <f ca="1">IF(_SF_CORE!$A$2="BLOCK",NA(),IF(OR(D3278="",E3278=""),"",E3278-D3278))</f>
        <v/>
      </c>
    </row>
    <row r="3279" spans="6:6" ht="16" x14ac:dyDescent="0.2">
      <c r="F3279" s="47" t="str">
        <f ca="1">IF(_SF_CORE!$A$2="BLOCK",NA(),IF(OR(D3279="",E3279=""),"",E3279-D3279))</f>
        <v/>
      </c>
    </row>
    <row r="3280" spans="6:6" ht="16" x14ac:dyDescent="0.2">
      <c r="F3280" s="47" t="str">
        <f ca="1">IF(_SF_CORE!$A$2="BLOCK",NA(),IF(OR(D3280="",E3280=""),"",E3280-D3280))</f>
        <v/>
      </c>
    </row>
    <row r="3281" spans="6:6" ht="16" x14ac:dyDescent="0.2">
      <c r="F3281" s="47" t="str">
        <f ca="1">IF(_SF_CORE!$A$2="BLOCK",NA(),IF(OR(D3281="",E3281=""),"",E3281-D3281))</f>
        <v/>
      </c>
    </row>
    <row r="3282" spans="6:6" ht="16" x14ac:dyDescent="0.2">
      <c r="F3282" s="47" t="str">
        <f ca="1">IF(_SF_CORE!$A$2="BLOCK",NA(),IF(OR(D3282="",E3282=""),"",E3282-D3282))</f>
        <v/>
      </c>
    </row>
    <row r="3283" spans="6:6" ht="16" x14ac:dyDescent="0.2">
      <c r="F3283" s="47" t="str">
        <f ca="1">IF(_SF_CORE!$A$2="BLOCK",NA(),IF(OR(D3283="",E3283=""),"",E3283-D3283))</f>
        <v/>
      </c>
    </row>
    <row r="3284" spans="6:6" ht="16" x14ac:dyDescent="0.2">
      <c r="F3284" s="47" t="str">
        <f ca="1">IF(_SF_CORE!$A$2="BLOCK",NA(),IF(OR(D3284="",E3284=""),"",E3284-D3284))</f>
        <v/>
      </c>
    </row>
    <row r="3285" spans="6:6" ht="16" x14ac:dyDescent="0.2">
      <c r="F3285" s="47" t="str">
        <f ca="1">IF(_SF_CORE!$A$2="BLOCK",NA(),IF(OR(D3285="",E3285=""),"",E3285-D3285))</f>
        <v/>
      </c>
    </row>
    <row r="3286" spans="6:6" ht="16" x14ac:dyDescent="0.2">
      <c r="F3286" s="47" t="str">
        <f ca="1">IF(_SF_CORE!$A$2="BLOCK",NA(),IF(OR(D3286="",E3286=""),"",E3286-D3286))</f>
        <v/>
      </c>
    </row>
    <row r="3287" spans="6:6" ht="16" x14ac:dyDescent="0.2">
      <c r="F3287" s="47" t="str">
        <f ca="1">IF(_SF_CORE!$A$2="BLOCK",NA(),IF(OR(D3287="",E3287=""),"",E3287-D3287))</f>
        <v/>
      </c>
    </row>
    <row r="3288" spans="6:6" ht="16" x14ac:dyDescent="0.2">
      <c r="F3288" s="47" t="str">
        <f ca="1">IF(_SF_CORE!$A$2="BLOCK",NA(),IF(OR(D3288="",E3288=""),"",E3288-D3288))</f>
        <v/>
      </c>
    </row>
    <row r="3289" spans="6:6" ht="16" x14ac:dyDescent="0.2">
      <c r="F3289" s="47" t="str">
        <f ca="1">IF(_SF_CORE!$A$2="BLOCK",NA(),IF(OR(D3289="",E3289=""),"",E3289-D3289))</f>
        <v/>
      </c>
    </row>
    <row r="3290" spans="6:6" ht="16" x14ac:dyDescent="0.2">
      <c r="F3290" s="47" t="str">
        <f ca="1">IF(_SF_CORE!$A$2="BLOCK",NA(),IF(OR(D3290="",E3290=""),"",E3290-D3290))</f>
        <v/>
      </c>
    </row>
    <row r="3291" spans="6:6" ht="16" x14ac:dyDescent="0.2">
      <c r="F3291" s="47" t="str">
        <f ca="1">IF(_SF_CORE!$A$2="BLOCK",NA(),IF(OR(D3291="",E3291=""),"",E3291-D3291))</f>
        <v/>
      </c>
    </row>
    <row r="3292" spans="6:6" ht="16" x14ac:dyDescent="0.2">
      <c r="F3292" s="47" t="str">
        <f ca="1">IF(_SF_CORE!$A$2="BLOCK",NA(),IF(OR(D3292="",E3292=""),"",E3292-D3292))</f>
        <v/>
      </c>
    </row>
    <row r="3293" spans="6:6" ht="16" x14ac:dyDescent="0.2">
      <c r="F3293" s="47" t="str">
        <f ca="1">IF(_SF_CORE!$A$2="BLOCK",NA(),IF(OR(D3293="",E3293=""),"",E3293-D3293))</f>
        <v/>
      </c>
    </row>
    <row r="3294" spans="6:6" ht="16" x14ac:dyDescent="0.2">
      <c r="F3294" s="47" t="str">
        <f ca="1">IF(_SF_CORE!$A$2="BLOCK",NA(),IF(OR(D3294="",E3294=""),"",E3294-D3294))</f>
        <v/>
      </c>
    </row>
    <row r="3295" spans="6:6" ht="16" x14ac:dyDescent="0.2">
      <c r="F3295" s="47" t="str">
        <f ca="1">IF(_SF_CORE!$A$2="BLOCK",NA(),IF(OR(D3295="",E3295=""),"",E3295-D3295))</f>
        <v/>
      </c>
    </row>
    <row r="3296" spans="6:6" ht="16" x14ac:dyDescent="0.2">
      <c r="F3296" s="47" t="str">
        <f ca="1">IF(_SF_CORE!$A$2="BLOCK",NA(),IF(OR(D3296="",E3296=""),"",E3296-D3296))</f>
        <v/>
      </c>
    </row>
    <row r="3297" spans="6:6" ht="16" x14ac:dyDescent="0.2">
      <c r="F3297" s="47" t="str">
        <f ca="1">IF(_SF_CORE!$A$2="BLOCK",NA(),IF(OR(D3297="",E3297=""),"",E3297-D3297))</f>
        <v/>
      </c>
    </row>
    <row r="3298" spans="6:6" ht="16" x14ac:dyDescent="0.2">
      <c r="F3298" s="47" t="str">
        <f ca="1">IF(_SF_CORE!$A$2="BLOCK",NA(),IF(OR(D3298="",E3298=""),"",E3298-D3298))</f>
        <v/>
      </c>
    </row>
    <row r="3299" spans="6:6" ht="16" x14ac:dyDescent="0.2">
      <c r="F3299" s="47" t="str">
        <f ca="1">IF(_SF_CORE!$A$2="BLOCK",NA(),IF(OR(D3299="",E3299=""),"",E3299-D3299))</f>
        <v/>
      </c>
    </row>
    <row r="3300" spans="6:6" ht="16" x14ac:dyDescent="0.2">
      <c r="F3300" s="47" t="str">
        <f ca="1">IF(_SF_CORE!$A$2="BLOCK",NA(),IF(OR(D3300="",E3300=""),"",E3300-D3300))</f>
        <v/>
      </c>
    </row>
    <row r="3301" spans="6:6" ht="16" x14ac:dyDescent="0.2">
      <c r="F3301" s="47" t="str">
        <f ca="1">IF(_SF_CORE!$A$2="BLOCK",NA(),IF(OR(D3301="",E3301=""),"",E3301-D3301))</f>
        <v/>
      </c>
    </row>
    <row r="3302" spans="6:6" ht="16" x14ac:dyDescent="0.2">
      <c r="F3302" s="47" t="str">
        <f ca="1">IF(_SF_CORE!$A$2="BLOCK",NA(),IF(OR(D3302="",E3302=""),"",E3302-D3302))</f>
        <v/>
      </c>
    </row>
    <row r="3303" spans="6:6" ht="16" x14ac:dyDescent="0.2">
      <c r="F3303" s="47" t="str">
        <f ca="1">IF(_SF_CORE!$A$2="BLOCK",NA(),IF(OR(D3303="",E3303=""),"",E3303-D3303))</f>
        <v/>
      </c>
    </row>
    <row r="3304" spans="6:6" ht="16" x14ac:dyDescent="0.2">
      <c r="F3304" s="47" t="str">
        <f ca="1">IF(_SF_CORE!$A$2="BLOCK",NA(),IF(OR(D3304="",E3304=""),"",E3304-D3304))</f>
        <v/>
      </c>
    </row>
    <row r="3305" spans="6:6" ht="16" x14ac:dyDescent="0.2">
      <c r="F3305" s="47" t="str">
        <f ca="1">IF(_SF_CORE!$A$2="BLOCK",NA(),IF(OR(D3305="",E3305=""),"",E3305-D3305))</f>
        <v/>
      </c>
    </row>
    <row r="3306" spans="6:6" ht="16" x14ac:dyDescent="0.2">
      <c r="F3306" s="47" t="str">
        <f ca="1">IF(_SF_CORE!$A$2="BLOCK",NA(),IF(OR(D3306="",E3306=""),"",E3306-D3306))</f>
        <v/>
      </c>
    </row>
    <row r="3307" spans="6:6" ht="16" x14ac:dyDescent="0.2">
      <c r="F3307" s="47" t="str">
        <f ca="1">IF(_SF_CORE!$A$2="BLOCK",NA(),IF(OR(D3307="",E3307=""),"",E3307-D3307))</f>
        <v/>
      </c>
    </row>
    <row r="3308" spans="6:6" ht="16" x14ac:dyDescent="0.2">
      <c r="F3308" s="47" t="str">
        <f ca="1">IF(_SF_CORE!$A$2="BLOCK",NA(),IF(OR(D3308="",E3308=""),"",E3308-D3308))</f>
        <v/>
      </c>
    </row>
    <row r="3309" spans="6:6" ht="16" x14ac:dyDescent="0.2">
      <c r="F3309" s="47" t="str">
        <f ca="1">IF(_SF_CORE!$A$2="BLOCK",NA(),IF(OR(D3309="",E3309=""),"",E3309-D3309))</f>
        <v/>
      </c>
    </row>
    <row r="3310" spans="6:6" ht="16" x14ac:dyDescent="0.2">
      <c r="F3310" s="47" t="str">
        <f ca="1">IF(_SF_CORE!$A$2="BLOCK",NA(),IF(OR(D3310="",E3310=""),"",E3310-D3310))</f>
        <v/>
      </c>
    </row>
    <row r="3311" spans="6:6" ht="16" x14ac:dyDescent="0.2">
      <c r="F3311" s="47" t="str">
        <f ca="1">IF(_SF_CORE!$A$2="BLOCK",NA(),IF(OR(D3311="",E3311=""),"",E3311-D3311))</f>
        <v/>
      </c>
    </row>
    <row r="3312" spans="6:6" ht="16" x14ac:dyDescent="0.2">
      <c r="F3312" s="47" t="str">
        <f ca="1">IF(_SF_CORE!$A$2="BLOCK",NA(),IF(OR(D3312="",E3312=""),"",E3312-D3312))</f>
        <v/>
      </c>
    </row>
    <row r="3313" spans="6:6" ht="16" x14ac:dyDescent="0.2">
      <c r="F3313" s="47" t="str">
        <f ca="1">IF(_SF_CORE!$A$2="BLOCK",NA(),IF(OR(D3313="",E3313=""),"",E3313-D3313))</f>
        <v/>
      </c>
    </row>
    <row r="3314" spans="6:6" ht="16" x14ac:dyDescent="0.2">
      <c r="F3314" s="47" t="str">
        <f ca="1">IF(_SF_CORE!$A$2="BLOCK",NA(),IF(OR(D3314="",E3314=""),"",E3314-D3314))</f>
        <v/>
      </c>
    </row>
    <row r="3315" spans="6:6" ht="16" x14ac:dyDescent="0.2">
      <c r="F3315" s="47" t="str">
        <f ca="1">IF(_SF_CORE!$A$2="BLOCK",NA(),IF(OR(D3315="",E3315=""),"",E3315-D3315))</f>
        <v/>
      </c>
    </row>
    <row r="3316" spans="6:6" ht="16" x14ac:dyDescent="0.2">
      <c r="F3316" s="47" t="str">
        <f ca="1">IF(_SF_CORE!$A$2="BLOCK",NA(),IF(OR(D3316="",E3316=""),"",E3316-D3316))</f>
        <v/>
      </c>
    </row>
    <row r="3317" spans="6:6" ht="16" x14ac:dyDescent="0.2">
      <c r="F3317" s="47" t="str">
        <f ca="1">IF(_SF_CORE!$A$2="BLOCK",NA(),IF(OR(D3317="",E3317=""),"",E3317-D3317))</f>
        <v/>
      </c>
    </row>
    <row r="3318" spans="6:6" ht="16" x14ac:dyDescent="0.2">
      <c r="F3318" s="47" t="str">
        <f ca="1">IF(_SF_CORE!$A$2="BLOCK",NA(),IF(OR(D3318="",E3318=""),"",E3318-D3318))</f>
        <v/>
      </c>
    </row>
    <row r="3319" spans="6:6" ht="16" x14ac:dyDescent="0.2">
      <c r="F3319" s="47" t="str">
        <f ca="1">IF(_SF_CORE!$A$2="BLOCK",NA(),IF(OR(D3319="",E3319=""),"",E3319-D3319))</f>
        <v/>
      </c>
    </row>
    <row r="3320" spans="6:6" ht="16" x14ac:dyDescent="0.2">
      <c r="F3320" s="47" t="str">
        <f ca="1">IF(_SF_CORE!$A$2="BLOCK",NA(),IF(OR(D3320="",E3320=""),"",E3320-D3320))</f>
        <v/>
      </c>
    </row>
    <row r="3321" spans="6:6" ht="16" x14ac:dyDescent="0.2">
      <c r="F3321" s="47" t="str">
        <f ca="1">IF(_SF_CORE!$A$2="BLOCK",NA(),IF(OR(D3321="",E3321=""),"",E3321-D3321))</f>
        <v/>
      </c>
    </row>
    <row r="3322" spans="6:6" ht="16" x14ac:dyDescent="0.2">
      <c r="F3322" s="47" t="str">
        <f ca="1">IF(_SF_CORE!$A$2="BLOCK",NA(),IF(OR(D3322="",E3322=""),"",E3322-D3322))</f>
        <v/>
      </c>
    </row>
    <row r="3323" spans="6:6" ht="16" x14ac:dyDescent="0.2">
      <c r="F3323" s="47" t="str">
        <f ca="1">IF(_SF_CORE!$A$2="BLOCK",NA(),IF(OR(D3323="",E3323=""),"",E3323-D3323))</f>
        <v/>
      </c>
    </row>
    <row r="3324" spans="6:6" ht="16" x14ac:dyDescent="0.2">
      <c r="F3324" s="47" t="str">
        <f ca="1">IF(_SF_CORE!$A$2="BLOCK",NA(),IF(OR(D3324="",E3324=""),"",E3324-D3324))</f>
        <v/>
      </c>
    </row>
    <row r="3325" spans="6:6" ht="16" x14ac:dyDescent="0.2">
      <c r="F3325" s="47" t="str">
        <f ca="1">IF(_SF_CORE!$A$2="BLOCK",NA(),IF(OR(D3325="",E3325=""),"",E3325-D3325))</f>
        <v/>
      </c>
    </row>
    <row r="3326" spans="6:6" ht="16" x14ac:dyDescent="0.2">
      <c r="F3326" s="47" t="str">
        <f ca="1">IF(_SF_CORE!$A$2="BLOCK",NA(),IF(OR(D3326="",E3326=""),"",E3326-D3326))</f>
        <v/>
      </c>
    </row>
    <row r="3327" spans="6:6" ht="16" x14ac:dyDescent="0.2">
      <c r="F3327" s="47" t="str">
        <f ca="1">IF(_SF_CORE!$A$2="BLOCK",NA(),IF(OR(D3327="",E3327=""),"",E3327-D3327))</f>
        <v/>
      </c>
    </row>
    <row r="3328" spans="6:6" ht="16" x14ac:dyDescent="0.2">
      <c r="F3328" s="47" t="str">
        <f ca="1">IF(_SF_CORE!$A$2="BLOCK",NA(),IF(OR(D3328="",E3328=""),"",E3328-D3328))</f>
        <v/>
      </c>
    </row>
    <row r="3329" spans="6:6" ht="16" x14ac:dyDescent="0.2">
      <c r="F3329" s="47" t="str">
        <f ca="1">IF(_SF_CORE!$A$2="BLOCK",NA(),IF(OR(D3329="",E3329=""),"",E3329-D3329))</f>
        <v/>
      </c>
    </row>
    <row r="3330" spans="6:6" ht="16" x14ac:dyDescent="0.2">
      <c r="F3330" s="47" t="str">
        <f ca="1">IF(_SF_CORE!$A$2="BLOCK",NA(),IF(OR(D3330="",E3330=""),"",E3330-D3330))</f>
        <v/>
      </c>
    </row>
    <row r="3331" spans="6:6" ht="16" x14ac:dyDescent="0.2">
      <c r="F3331" s="47" t="str">
        <f ca="1">IF(_SF_CORE!$A$2="BLOCK",NA(),IF(OR(D3331="",E3331=""),"",E3331-D3331))</f>
        <v/>
      </c>
    </row>
    <row r="3332" spans="6:6" ht="16" x14ac:dyDescent="0.2">
      <c r="F3332" s="47" t="str">
        <f ca="1">IF(_SF_CORE!$A$2="BLOCK",NA(),IF(OR(D3332="",E3332=""),"",E3332-D3332))</f>
        <v/>
      </c>
    </row>
    <row r="3333" spans="6:6" ht="16" x14ac:dyDescent="0.2">
      <c r="F3333" s="47" t="str">
        <f ca="1">IF(_SF_CORE!$A$2="BLOCK",NA(),IF(OR(D3333="",E3333=""),"",E3333-D3333))</f>
        <v/>
      </c>
    </row>
    <row r="3334" spans="6:6" ht="16" x14ac:dyDescent="0.2">
      <c r="F3334" s="47" t="str">
        <f ca="1">IF(_SF_CORE!$A$2="BLOCK",NA(),IF(OR(D3334="",E3334=""),"",E3334-D3334))</f>
        <v/>
      </c>
    </row>
    <row r="3335" spans="6:6" ht="16" x14ac:dyDescent="0.2">
      <c r="F3335" s="47" t="str">
        <f ca="1">IF(_SF_CORE!$A$2="BLOCK",NA(),IF(OR(D3335="",E3335=""),"",E3335-D3335))</f>
        <v/>
      </c>
    </row>
    <row r="3336" spans="6:6" ht="16" x14ac:dyDescent="0.2">
      <c r="F3336" s="47" t="str">
        <f ca="1">IF(_SF_CORE!$A$2="BLOCK",NA(),IF(OR(D3336="",E3336=""),"",E3336-D3336))</f>
        <v/>
      </c>
    </row>
    <row r="3337" spans="6:6" ht="16" x14ac:dyDescent="0.2">
      <c r="F3337" s="47" t="str">
        <f ca="1">IF(_SF_CORE!$A$2="BLOCK",NA(),IF(OR(D3337="",E3337=""),"",E3337-D3337))</f>
        <v/>
      </c>
    </row>
    <row r="3338" spans="6:6" ht="16" x14ac:dyDescent="0.2">
      <c r="F3338" s="47" t="str">
        <f ca="1">IF(_SF_CORE!$A$2="BLOCK",NA(),IF(OR(D3338="",E3338=""),"",E3338-D3338))</f>
        <v/>
      </c>
    </row>
    <row r="3339" spans="6:6" ht="16" x14ac:dyDescent="0.2">
      <c r="F3339" s="47" t="str">
        <f ca="1">IF(_SF_CORE!$A$2="BLOCK",NA(),IF(OR(D3339="",E3339=""),"",E3339-D3339))</f>
        <v/>
      </c>
    </row>
    <row r="3340" spans="6:6" ht="16" x14ac:dyDescent="0.2">
      <c r="F3340" s="47" t="str">
        <f ca="1">IF(_SF_CORE!$A$2="BLOCK",NA(),IF(OR(D3340="",E3340=""),"",E3340-D3340))</f>
        <v/>
      </c>
    </row>
    <row r="3341" spans="6:6" ht="16" x14ac:dyDescent="0.2">
      <c r="F3341" s="47" t="str">
        <f ca="1">IF(_SF_CORE!$A$2="BLOCK",NA(),IF(OR(D3341="",E3341=""),"",E3341-D3341))</f>
        <v/>
      </c>
    </row>
    <row r="3342" spans="6:6" ht="16" x14ac:dyDescent="0.2">
      <c r="F3342" s="47" t="str">
        <f ca="1">IF(_SF_CORE!$A$2="BLOCK",NA(),IF(OR(D3342="",E3342=""),"",E3342-D3342))</f>
        <v/>
      </c>
    </row>
    <row r="3343" spans="6:6" ht="16" x14ac:dyDescent="0.2">
      <c r="F3343" s="47" t="str">
        <f ca="1">IF(_SF_CORE!$A$2="BLOCK",NA(),IF(OR(D3343="",E3343=""),"",E3343-D3343))</f>
        <v/>
      </c>
    </row>
    <row r="3344" spans="6:6" ht="16" x14ac:dyDescent="0.2">
      <c r="F3344" s="47" t="str">
        <f ca="1">IF(_SF_CORE!$A$2="BLOCK",NA(),IF(OR(D3344="",E3344=""),"",E3344-D3344))</f>
        <v/>
      </c>
    </row>
    <row r="3345" spans="6:6" ht="16" x14ac:dyDescent="0.2">
      <c r="F3345" s="47" t="str">
        <f ca="1">IF(_SF_CORE!$A$2="BLOCK",NA(),IF(OR(D3345="",E3345=""),"",E3345-D3345))</f>
        <v/>
      </c>
    </row>
    <row r="3346" spans="6:6" ht="16" x14ac:dyDescent="0.2">
      <c r="F3346" s="47" t="str">
        <f ca="1">IF(_SF_CORE!$A$2="BLOCK",NA(),IF(OR(D3346="",E3346=""),"",E3346-D3346))</f>
        <v/>
      </c>
    </row>
    <row r="3347" spans="6:6" ht="16" x14ac:dyDescent="0.2">
      <c r="F3347" s="47" t="str">
        <f ca="1">IF(_SF_CORE!$A$2="BLOCK",NA(),IF(OR(D3347="",E3347=""),"",E3347-D3347))</f>
        <v/>
      </c>
    </row>
    <row r="3348" spans="6:6" ht="16" x14ac:dyDescent="0.2">
      <c r="F3348" s="47" t="str">
        <f ca="1">IF(_SF_CORE!$A$2="BLOCK",NA(),IF(OR(D3348="",E3348=""),"",E3348-D3348))</f>
        <v/>
      </c>
    </row>
    <row r="3349" spans="6:6" ht="16" x14ac:dyDescent="0.2">
      <c r="F3349" s="47" t="str">
        <f ca="1">IF(_SF_CORE!$A$2="BLOCK",NA(),IF(OR(D3349="",E3349=""),"",E3349-D3349))</f>
        <v/>
      </c>
    </row>
    <row r="3350" spans="6:6" ht="16" x14ac:dyDescent="0.2">
      <c r="F3350" s="47" t="str">
        <f ca="1">IF(_SF_CORE!$A$2="BLOCK",NA(),IF(OR(D3350="",E3350=""),"",E3350-D3350))</f>
        <v/>
      </c>
    </row>
    <row r="3351" spans="6:6" ht="16" x14ac:dyDescent="0.2">
      <c r="F3351" s="47" t="str">
        <f ca="1">IF(_SF_CORE!$A$2="BLOCK",NA(),IF(OR(D3351="",E3351=""),"",E3351-D3351))</f>
        <v/>
      </c>
    </row>
    <row r="3352" spans="6:6" ht="16" x14ac:dyDescent="0.2">
      <c r="F3352" s="47" t="str">
        <f ca="1">IF(_SF_CORE!$A$2="BLOCK",NA(),IF(OR(D3352="",E3352=""),"",E3352-D3352))</f>
        <v/>
      </c>
    </row>
    <row r="3353" spans="6:6" ht="16" x14ac:dyDescent="0.2">
      <c r="F3353" s="47" t="str">
        <f ca="1">IF(_SF_CORE!$A$2="BLOCK",NA(),IF(OR(D3353="",E3353=""),"",E3353-D3353))</f>
        <v/>
      </c>
    </row>
    <row r="3354" spans="6:6" ht="16" x14ac:dyDescent="0.2">
      <c r="F3354" s="47" t="str">
        <f ca="1">IF(_SF_CORE!$A$2="BLOCK",NA(),IF(OR(D3354="",E3354=""),"",E3354-D3354))</f>
        <v/>
      </c>
    </row>
    <row r="3355" spans="6:6" ht="16" x14ac:dyDescent="0.2">
      <c r="F3355" s="47" t="str">
        <f ca="1">IF(_SF_CORE!$A$2="BLOCK",NA(),IF(OR(D3355="",E3355=""),"",E3355-D3355))</f>
        <v/>
      </c>
    </row>
    <row r="3356" spans="6:6" ht="16" x14ac:dyDescent="0.2">
      <c r="F3356" s="47" t="str">
        <f ca="1">IF(_SF_CORE!$A$2="BLOCK",NA(),IF(OR(D3356="",E3356=""),"",E3356-D3356))</f>
        <v/>
      </c>
    </row>
    <row r="3357" spans="6:6" ht="16" x14ac:dyDescent="0.2">
      <c r="F3357" s="47" t="str">
        <f ca="1">IF(_SF_CORE!$A$2="BLOCK",NA(),IF(OR(D3357="",E3357=""),"",E3357-D3357))</f>
        <v/>
      </c>
    </row>
    <row r="3358" spans="6:6" ht="16" x14ac:dyDescent="0.2">
      <c r="F3358" s="47" t="str">
        <f ca="1">IF(_SF_CORE!$A$2="BLOCK",NA(),IF(OR(D3358="",E3358=""),"",E3358-D3358))</f>
        <v/>
      </c>
    </row>
    <row r="3359" spans="6:6" ht="16" x14ac:dyDescent="0.2">
      <c r="F3359" s="47" t="str">
        <f ca="1">IF(_SF_CORE!$A$2="BLOCK",NA(),IF(OR(D3359="",E3359=""),"",E3359-D3359))</f>
        <v/>
      </c>
    </row>
    <row r="3360" spans="6:6" ht="16" x14ac:dyDescent="0.2">
      <c r="F3360" s="47" t="str">
        <f ca="1">IF(_SF_CORE!$A$2="BLOCK",NA(),IF(OR(D3360="",E3360=""),"",E3360-D3360))</f>
        <v/>
      </c>
    </row>
    <row r="3361" spans="6:6" ht="16" x14ac:dyDescent="0.2">
      <c r="F3361" s="47" t="str">
        <f ca="1">IF(_SF_CORE!$A$2="BLOCK",NA(),IF(OR(D3361="",E3361=""),"",E3361-D3361))</f>
        <v/>
      </c>
    </row>
    <row r="3362" spans="6:6" ht="16" x14ac:dyDescent="0.2">
      <c r="F3362" s="47" t="str">
        <f ca="1">IF(_SF_CORE!$A$2="BLOCK",NA(),IF(OR(D3362="",E3362=""),"",E3362-D3362))</f>
        <v/>
      </c>
    </row>
    <row r="3363" spans="6:6" ht="16" x14ac:dyDescent="0.2">
      <c r="F3363" s="47" t="str">
        <f ca="1">IF(_SF_CORE!$A$2="BLOCK",NA(),IF(OR(D3363="",E3363=""),"",E3363-D3363))</f>
        <v/>
      </c>
    </row>
    <row r="3364" spans="6:6" ht="16" x14ac:dyDescent="0.2">
      <c r="F3364" s="47" t="str">
        <f ca="1">IF(_SF_CORE!$A$2="BLOCK",NA(),IF(OR(D3364="",E3364=""),"",E3364-D3364))</f>
        <v/>
      </c>
    </row>
    <row r="3365" spans="6:6" ht="16" x14ac:dyDescent="0.2">
      <c r="F3365" s="47" t="str">
        <f ca="1">IF(_SF_CORE!$A$2="BLOCK",NA(),IF(OR(D3365="",E3365=""),"",E3365-D3365))</f>
        <v/>
      </c>
    </row>
    <row r="3366" spans="6:6" ht="16" x14ac:dyDescent="0.2">
      <c r="F3366" s="47" t="str">
        <f ca="1">IF(_SF_CORE!$A$2="BLOCK",NA(),IF(OR(D3366="",E3366=""),"",E3366-D3366))</f>
        <v/>
      </c>
    </row>
    <row r="3367" spans="6:6" ht="16" x14ac:dyDescent="0.2">
      <c r="F3367" s="47" t="str">
        <f ca="1">IF(_SF_CORE!$A$2="BLOCK",NA(),IF(OR(D3367="",E3367=""),"",E3367-D3367))</f>
        <v/>
      </c>
    </row>
    <row r="3368" spans="6:6" ht="16" x14ac:dyDescent="0.2">
      <c r="F3368" s="47" t="str">
        <f ca="1">IF(_SF_CORE!$A$2="BLOCK",NA(),IF(OR(D3368="",E3368=""),"",E3368-D3368))</f>
        <v/>
      </c>
    </row>
    <row r="3369" spans="6:6" ht="16" x14ac:dyDescent="0.2">
      <c r="F3369" s="47" t="str">
        <f ca="1">IF(_SF_CORE!$A$2="BLOCK",NA(),IF(OR(D3369="",E3369=""),"",E3369-D3369))</f>
        <v/>
      </c>
    </row>
    <row r="3370" spans="6:6" ht="16" x14ac:dyDescent="0.2">
      <c r="F3370" s="47" t="str">
        <f ca="1">IF(_SF_CORE!$A$2="BLOCK",NA(),IF(OR(D3370="",E3370=""),"",E3370-D3370))</f>
        <v/>
      </c>
    </row>
    <row r="3371" spans="6:6" ht="16" x14ac:dyDescent="0.2">
      <c r="F3371" s="47" t="str">
        <f ca="1">IF(_SF_CORE!$A$2="BLOCK",NA(),IF(OR(D3371="",E3371=""),"",E3371-D3371))</f>
        <v/>
      </c>
    </row>
    <row r="3372" spans="6:6" ht="16" x14ac:dyDescent="0.2">
      <c r="F3372" s="47" t="str">
        <f ca="1">IF(_SF_CORE!$A$2="BLOCK",NA(),IF(OR(D3372="",E3372=""),"",E3372-D3372))</f>
        <v/>
      </c>
    </row>
    <row r="3373" spans="6:6" ht="16" x14ac:dyDescent="0.2">
      <c r="F3373" s="47" t="str">
        <f ca="1">IF(_SF_CORE!$A$2="BLOCK",NA(),IF(OR(D3373="",E3373=""),"",E3373-D3373))</f>
        <v/>
      </c>
    </row>
    <row r="3374" spans="6:6" ht="16" x14ac:dyDescent="0.2">
      <c r="F3374" s="47" t="str">
        <f ca="1">IF(_SF_CORE!$A$2="BLOCK",NA(),IF(OR(D3374="",E3374=""),"",E3374-D3374))</f>
        <v/>
      </c>
    </row>
    <row r="3375" spans="6:6" ht="16" x14ac:dyDescent="0.2">
      <c r="F3375" s="47" t="str">
        <f ca="1">IF(_SF_CORE!$A$2="BLOCK",NA(),IF(OR(D3375="",E3375=""),"",E3375-D3375))</f>
        <v/>
      </c>
    </row>
    <row r="3376" spans="6:6" ht="16" x14ac:dyDescent="0.2">
      <c r="F3376" s="47" t="str">
        <f ca="1">IF(_SF_CORE!$A$2="BLOCK",NA(),IF(OR(D3376="",E3376=""),"",E3376-D3376))</f>
        <v/>
      </c>
    </row>
    <row r="3377" spans="6:6" ht="16" x14ac:dyDescent="0.2">
      <c r="F3377" s="47" t="str">
        <f ca="1">IF(_SF_CORE!$A$2="BLOCK",NA(),IF(OR(D3377="",E3377=""),"",E3377-D3377))</f>
        <v/>
      </c>
    </row>
    <row r="3378" spans="6:6" ht="16" x14ac:dyDescent="0.2">
      <c r="F3378" s="47" t="str">
        <f ca="1">IF(_SF_CORE!$A$2="BLOCK",NA(),IF(OR(D3378="",E3378=""),"",E3378-D3378))</f>
        <v/>
      </c>
    </row>
    <row r="3379" spans="6:6" ht="16" x14ac:dyDescent="0.2">
      <c r="F3379" s="47" t="str">
        <f ca="1">IF(_SF_CORE!$A$2="BLOCK",NA(),IF(OR(D3379="",E3379=""),"",E3379-D3379))</f>
        <v/>
      </c>
    </row>
    <row r="3380" spans="6:6" ht="16" x14ac:dyDescent="0.2">
      <c r="F3380" s="47" t="str">
        <f ca="1">IF(_SF_CORE!$A$2="BLOCK",NA(),IF(OR(D3380="",E3380=""),"",E3380-D3380))</f>
        <v/>
      </c>
    </row>
    <row r="3381" spans="6:6" ht="16" x14ac:dyDescent="0.2">
      <c r="F3381" s="47" t="str">
        <f ca="1">IF(_SF_CORE!$A$2="BLOCK",NA(),IF(OR(D3381="",E3381=""),"",E3381-D3381))</f>
        <v/>
      </c>
    </row>
    <row r="3382" spans="6:6" ht="16" x14ac:dyDescent="0.2">
      <c r="F3382" s="47" t="str">
        <f ca="1">IF(_SF_CORE!$A$2="BLOCK",NA(),IF(OR(D3382="",E3382=""),"",E3382-D3382))</f>
        <v/>
      </c>
    </row>
    <row r="3383" spans="6:6" ht="16" x14ac:dyDescent="0.2">
      <c r="F3383" s="47" t="str">
        <f ca="1">IF(_SF_CORE!$A$2="BLOCK",NA(),IF(OR(D3383="",E3383=""),"",E3383-D3383))</f>
        <v/>
      </c>
    </row>
    <row r="3384" spans="6:6" ht="16" x14ac:dyDescent="0.2">
      <c r="F3384" s="47" t="str">
        <f ca="1">IF(_SF_CORE!$A$2="BLOCK",NA(),IF(OR(D3384="",E3384=""),"",E3384-D3384))</f>
        <v/>
      </c>
    </row>
    <row r="3385" spans="6:6" ht="16" x14ac:dyDescent="0.2">
      <c r="F3385" s="47" t="str">
        <f ca="1">IF(_SF_CORE!$A$2="BLOCK",NA(),IF(OR(D3385="",E3385=""),"",E3385-D3385))</f>
        <v/>
      </c>
    </row>
    <row r="3386" spans="6:6" ht="16" x14ac:dyDescent="0.2">
      <c r="F3386" s="47" t="str">
        <f ca="1">IF(_SF_CORE!$A$2="BLOCK",NA(),IF(OR(D3386="",E3386=""),"",E3386-D3386))</f>
        <v/>
      </c>
    </row>
    <row r="3387" spans="6:6" ht="16" x14ac:dyDescent="0.2">
      <c r="F3387" s="47" t="str">
        <f ca="1">IF(_SF_CORE!$A$2="BLOCK",NA(),IF(OR(D3387="",E3387=""),"",E3387-D3387))</f>
        <v/>
      </c>
    </row>
    <row r="3388" spans="6:6" ht="16" x14ac:dyDescent="0.2">
      <c r="F3388" s="47" t="str">
        <f ca="1">IF(_SF_CORE!$A$2="BLOCK",NA(),IF(OR(D3388="",E3388=""),"",E3388-D3388))</f>
        <v/>
      </c>
    </row>
    <row r="3389" spans="6:6" ht="16" x14ac:dyDescent="0.2">
      <c r="F3389" s="47" t="str">
        <f ca="1">IF(_SF_CORE!$A$2="BLOCK",NA(),IF(OR(D3389="",E3389=""),"",E3389-D3389))</f>
        <v/>
      </c>
    </row>
    <row r="3390" spans="6:6" ht="16" x14ac:dyDescent="0.2">
      <c r="F3390" s="47" t="str">
        <f ca="1">IF(_SF_CORE!$A$2="BLOCK",NA(),IF(OR(D3390="",E3390=""),"",E3390-D3390))</f>
        <v/>
      </c>
    </row>
    <row r="3391" spans="6:6" ht="16" x14ac:dyDescent="0.2">
      <c r="F3391" s="47" t="str">
        <f ca="1">IF(_SF_CORE!$A$2="BLOCK",NA(),IF(OR(D3391="",E3391=""),"",E3391-D3391))</f>
        <v/>
      </c>
    </row>
    <row r="3392" spans="6:6" ht="16" x14ac:dyDescent="0.2">
      <c r="F3392" s="47" t="str">
        <f ca="1">IF(_SF_CORE!$A$2="BLOCK",NA(),IF(OR(D3392="",E3392=""),"",E3392-D3392))</f>
        <v/>
      </c>
    </row>
    <row r="3393" spans="6:6" ht="16" x14ac:dyDescent="0.2">
      <c r="F3393" s="47" t="str">
        <f ca="1">IF(_SF_CORE!$A$2="BLOCK",NA(),IF(OR(D3393="",E3393=""),"",E3393-D3393))</f>
        <v/>
      </c>
    </row>
    <row r="3394" spans="6:6" ht="16" x14ac:dyDescent="0.2">
      <c r="F3394" s="47" t="str">
        <f ca="1">IF(_SF_CORE!$A$2="BLOCK",NA(),IF(OR(D3394="",E3394=""),"",E3394-D3394))</f>
        <v/>
      </c>
    </row>
    <row r="3395" spans="6:6" ht="16" x14ac:dyDescent="0.2">
      <c r="F3395" s="47" t="str">
        <f ca="1">IF(_SF_CORE!$A$2="BLOCK",NA(),IF(OR(D3395="",E3395=""),"",E3395-D3395))</f>
        <v/>
      </c>
    </row>
    <row r="3396" spans="6:6" ht="16" x14ac:dyDescent="0.2">
      <c r="F3396" s="47" t="str">
        <f ca="1">IF(_SF_CORE!$A$2="BLOCK",NA(),IF(OR(D3396="",E3396=""),"",E3396-D3396))</f>
        <v/>
      </c>
    </row>
    <row r="3397" spans="6:6" ht="16" x14ac:dyDescent="0.2">
      <c r="F3397" s="47" t="str">
        <f ca="1">IF(_SF_CORE!$A$2="BLOCK",NA(),IF(OR(D3397="",E3397=""),"",E3397-D3397))</f>
        <v/>
      </c>
    </row>
    <row r="3398" spans="6:6" ht="16" x14ac:dyDescent="0.2">
      <c r="F3398" s="47" t="str">
        <f ca="1">IF(_SF_CORE!$A$2="BLOCK",NA(),IF(OR(D3398="",E3398=""),"",E3398-D3398))</f>
        <v/>
      </c>
    </row>
    <row r="3399" spans="6:6" ht="16" x14ac:dyDescent="0.2">
      <c r="F3399" s="47" t="str">
        <f ca="1">IF(_SF_CORE!$A$2="BLOCK",NA(),IF(OR(D3399="",E3399=""),"",E3399-D3399))</f>
        <v/>
      </c>
    </row>
    <row r="3400" spans="6:6" ht="16" x14ac:dyDescent="0.2">
      <c r="F3400" s="47" t="str">
        <f ca="1">IF(_SF_CORE!$A$2="BLOCK",NA(),IF(OR(D3400="",E3400=""),"",E3400-D3400))</f>
        <v/>
      </c>
    </row>
    <row r="3401" spans="6:6" ht="16" x14ac:dyDescent="0.2">
      <c r="F3401" s="47" t="str">
        <f ca="1">IF(_SF_CORE!$A$2="BLOCK",NA(),IF(OR(D3401="",E3401=""),"",E3401-D3401))</f>
        <v/>
      </c>
    </row>
    <row r="3402" spans="6:6" ht="16" x14ac:dyDescent="0.2">
      <c r="F3402" s="47" t="str">
        <f ca="1">IF(_SF_CORE!$A$2="BLOCK",NA(),IF(OR(D3402="",E3402=""),"",E3402-D3402))</f>
        <v/>
      </c>
    </row>
    <row r="3403" spans="6:6" ht="16" x14ac:dyDescent="0.2">
      <c r="F3403" s="47" t="str">
        <f ca="1">IF(_SF_CORE!$A$2="BLOCK",NA(),IF(OR(D3403="",E3403=""),"",E3403-D3403))</f>
        <v/>
      </c>
    </row>
    <row r="3404" spans="6:6" ht="16" x14ac:dyDescent="0.2">
      <c r="F3404" s="47" t="str">
        <f ca="1">IF(_SF_CORE!$A$2="BLOCK",NA(),IF(OR(D3404="",E3404=""),"",E3404-D3404))</f>
        <v/>
      </c>
    </row>
    <row r="3405" spans="6:6" ht="16" x14ac:dyDescent="0.2">
      <c r="F3405" s="47" t="str">
        <f ca="1">IF(_SF_CORE!$A$2="BLOCK",NA(),IF(OR(D3405="",E3405=""),"",E3405-D3405))</f>
        <v/>
      </c>
    </row>
    <row r="3406" spans="6:6" ht="16" x14ac:dyDescent="0.2">
      <c r="F3406" s="47" t="str">
        <f ca="1">IF(_SF_CORE!$A$2="BLOCK",NA(),IF(OR(D3406="",E3406=""),"",E3406-D3406))</f>
        <v/>
      </c>
    </row>
    <row r="3407" spans="6:6" ht="16" x14ac:dyDescent="0.2">
      <c r="F3407" s="47" t="str">
        <f ca="1">IF(_SF_CORE!$A$2="BLOCK",NA(),IF(OR(D3407="",E3407=""),"",E3407-D3407))</f>
        <v/>
      </c>
    </row>
    <row r="3408" spans="6:6" ht="16" x14ac:dyDescent="0.2">
      <c r="F3408" s="47" t="str">
        <f ca="1">IF(_SF_CORE!$A$2="BLOCK",NA(),IF(OR(D3408="",E3408=""),"",E3408-D3408))</f>
        <v/>
      </c>
    </row>
    <row r="3409" spans="6:6" ht="16" x14ac:dyDescent="0.2">
      <c r="F3409" s="47" t="str">
        <f ca="1">IF(_SF_CORE!$A$2="BLOCK",NA(),IF(OR(D3409="",E3409=""),"",E3409-D3409))</f>
        <v/>
      </c>
    </row>
    <row r="3410" spans="6:6" ht="16" x14ac:dyDescent="0.2">
      <c r="F3410" s="47" t="str">
        <f ca="1">IF(_SF_CORE!$A$2="BLOCK",NA(),IF(OR(D3410="",E3410=""),"",E3410-D3410))</f>
        <v/>
      </c>
    </row>
    <row r="3411" spans="6:6" ht="16" x14ac:dyDescent="0.2">
      <c r="F3411" s="47" t="str">
        <f ca="1">IF(_SF_CORE!$A$2="BLOCK",NA(),IF(OR(D3411="",E3411=""),"",E3411-D3411))</f>
        <v/>
      </c>
    </row>
    <row r="3412" spans="6:6" ht="16" x14ac:dyDescent="0.2">
      <c r="F3412" s="47" t="str">
        <f ca="1">IF(_SF_CORE!$A$2="BLOCK",NA(),IF(OR(D3412="",E3412=""),"",E3412-D3412))</f>
        <v/>
      </c>
    </row>
    <row r="3413" spans="6:6" ht="16" x14ac:dyDescent="0.2">
      <c r="F3413" s="47" t="str">
        <f ca="1">IF(_SF_CORE!$A$2="BLOCK",NA(),IF(OR(D3413="",E3413=""),"",E3413-D3413))</f>
        <v/>
      </c>
    </row>
    <row r="3414" spans="6:6" ht="16" x14ac:dyDescent="0.2">
      <c r="F3414" s="47" t="str">
        <f ca="1">IF(_SF_CORE!$A$2="BLOCK",NA(),IF(OR(D3414="",E3414=""),"",E3414-D3414))</f>
        <v/>
      </c>
    </row>
    <row r="3415" spans="6:6" ht="16" x14ac:dyDescent="0.2">
      <c r="F3415" s="47" t="str">
        <f ca="1">IF(_SF_CORE!$A$2="BLOCK",NA(),IF(OR(D3415="",E3415=""),"",E3415-D3415))</f>
        <v/>
      </c>
    </row>
    <row r="3416" spans="6:6" ht="16" x14ac:dyDescent="0.2">
      <c r="F3416" s="47" t="str">
        <f ca="1">IF(_SF_CORE!$A$2="BLOCK",NA(),IF(OR(D3416="",E3416=""),"",E3416-D3416))</f>
        <v/>
      </c>
    </row>
    <row r="3417" spans="6:6" ht="16" x14ac:dyDescent="0.2">
      <c r="F3417" s="47" t="str">
        <f ca="1">IF(_SF_CORE!$A$2="BLOCK",NA(),IF(OR(D3417="",E3417=""),"",E3417-D3417))</f>
        <v/>
      </c>
    </row>
    <row r="3418" spans="6:6" ht="16" x14ac:dyDescent="0.2">
      <c r="F3418" s="47" t="str">
        <f ca="1">IF(_SF_CORE!$A$2="BLOCK",NA(),IF(OR(D3418="",E3418=""),"",E3418-D3418))</f>
        <v/>
      </c>
    </row>
    <row r="3419" spans="6:6" ht="16" x14ac:dyDescent="0.2">
      <c r="F3419" s="47" t="str">
        <f ca="1">IF(_SF_CORE!$A$2="BLOCK",NA(),IF(OR(D3419="",E3419=""),"",E3419-D3419))</f>
        <v/>
      </c>
    </row>
    <row r="3420" spans="6:6" ht="16" x14ac:dyDescent="0.2">
      <c r="F3420" s="47" t="str">
        <f ca="1">IF(_SF_CORE!$A$2="BLOCK",NA(),IF(OR(D3420="",E3420=""),"",E3420-D3420))</f>
        <v/>
      </c>
    </row>
    <row r="3421" spans="6:6" ht="16" x14ac:dyDescent="0.2">
      <c r="F3421" s="47" t="str">
        <f ca="1">IF(_SF_CORE!$A$2="BLOCK",NA(),IF(OR(D3421="",E3421=""),"",E3421-D3421))</f>
        <v/>
      </c>
    </row>
    <row r="3422" spans="6:6" ht="16" x14ac:dyDescent="0.2">
      <c r="F3422" s="47" t="str">
        <f ca="1">IF(_SF_CORE!$A$2="BLOCK",NA(),IF(OR(D3422="",E3422=""),"",E3422-D3422))</f>
        <v/>
      </c>
    </row>
    <row r="3423" spans="6:6" ht="16" x14ac:dyDescent="0.2">
      <c r="F3423" s="47" t="str">
        <f ca="1">IF(_SF_CORE!$A$2="BLOCK",NA(),IF(OR(D3423="",E3423=""),"",E3423-D3423))</f>
        <v/>
      </c>
    </row>
    <row r="3424" spans="6:6" ht="16" x14ac:dyDescent="0.2">
      <c r="F3424" s="47" t="str">
        <f ca="1">IF(_SF_CORE!$A$2="BLOCK",NA(),IF(OR(D3424="",E3424=""),"",E3424-D3424))</f>
        <v/>
      </c>
    </row>
    <row r="3425" spans="6:6" ht="16" x14ac:dyDescent="0.2">
      <c r="F3425" s="47" t="str">
        <f ca="1">IF(_SF_CORE!$A$2="BLOCK",NA(),IF(OR(D3425="",E3425=""),"",E3425-D3425))</f>
        <v/>
      </c>
    </row>
    <row r="3426" spans="6:6" ht="16" x14ac:dyDescent="0.2">
      <c r="F3426" s="47" t="str">
        <f ca="1">IF(_SF_CORE!$A$2="BLOCK",NA(),IF(OR(D3426="",E3426=""),"",E3426-D3426))</f>
        <v/>
      </c>
    </row>
    <row r="3427" spans="6:6" ht="16" x14ac:dyDescent="0.2">
      <c r="F3427" s="47" t="str">
        <f ca="1">IF(_SF_CORE!$A$2="BLOCK",NA(),IF(OR(D3427="",E3427=""),"",E3427-D3427))</f>
        <v/>
      </c>
    </row>
    <row r="3428" spans="6:6" ht="16" x14ac:dyDescent="0.2">
      <c r="F3428" s="47" t="str">
        <f ca="1">IF(_SF_CORE!$A$2="BLOCK",NA(),IF(OR(D3428="",E3428=""),"",E3428-D3428))</f>
        <v/>
      </c>
    </row>
    <row r="3429" spans="6:6" ht="16" x14ac:dyDescent="0.2">
      <c r="F3429" s="47" t="str">
        <f ca="1">IF(_SF_CORE!$A$2="BLOCK",NA(),IF(OR(D3429="",E3429=""),"",E3429-D3429))</f>
        <v/>
      </c>
    </row>
    <row r="3430" spans="6:6" ht="16" x14ac:dyDescent="0.2">
      <c r="F3430" s="47" t="str">
        <f ca="1">IF(_SF_CORE!$A$2="BLOCK",NA(),IF(OR(D3430="",E3430=""),"",E3430-D3430))</f>
        <v/>
      </c>
    </row>
    <row r="3431" spans="6:6" ht="16" x14ac:dyDescent="0.2">
      <c r="F3431" s="47" t="str">
        <f ca="1">IF(_SF_CORE!$A$2="BLOCK",NA(),IF(OR(D3431="",E3431=""),"",E3431-D3431))</f>
        <v/>
      </c>
    </row>
    <row r="3432" spans="6:6" ht="16" x14ac:dyDescent="0.2">
      <c r="F3432" s="47" t="str">
        <f ca="1">IF(_SF_CORE!$A$2="BLOCK",NA(),IF(OR(D3432="",E3432=""),"",E3432-D3432))</f>
        <v/>
      </c>
    </row>
    <row r="3433" spans="6:6" ht="16" x14ac:dyDescent="0.2">
      <c r="F3433" s="47" t="str">
        <f ca="1">IF(_SF_CORE!$A$2="BLOCK",NA(),IF(OR(D3433="",E3433=""),"",E3433-D3433))</f>
        <v/>
      </c>
    </row>
    <row r="3434" spans="6:6" ht="16" x14ac:dyDescent="0.2">
      <c r="F3434" s="47" t="str">
        <f ca="1">IF(_SF_CORE!$A$2="BLOCK",NA(),IF(OR(D3434="",E3434=""),"",E3434-D3434))</f>
        <v/>
      </c>
    </row>
    <row r="3435" spans="6:6" ht="16" x14ac:dyDescent="0.2">
      <c r="F3435" s="47" t="str">
        <f ca="1">IF(_SF_CORE!$A$2="BLOCK",NA(),IF(OR(D3435="",E3435=""),"",E3435-D3435))</f>
        <v/>
      </c>
    </row>
    <row r="3436" spans="6:6" ht="16" x14ac:dyDescent="0.2">
      <c r="F3436" s="47" t="str">
        <f ca="1">IF(_SF_CORE!$A$2="BLOCK",NA(),IF(OR(D3436="",E3436=""),"",E3436-D3436))</f>
        <v/>
      </c>
    </row>
    <row r="3437" spans="6:6" ht="16" x14ac:dyDescent="0.2">
      <c r="F3437" s="47" t="str">
        <f ca="1">IF(_SF_CORE!$A$2="BLOCK",NA(),IF(OR(D3437="",E3437=""),"",E3437-D3437))</f>
        <v/>
      </c>
    </row>
    <row r="3438" spans="6:6" ht="16" x14ac:dyDescent="0.2">
      <c r="F3438" s="47" t="str">
        <f ca="1">IF(_SF_CORE!$A$2="BLOCK",NA(),IF(OR(D3438="",E3438=""),"",E3438-D3438))</f>
        <v/>
      </c>
    </row>
    <row r="3439" spans="6:6" ht="16" x14ac:dyDescent="0.2">
      <c r="F3439" s="47" t="str">
        <f ca="1">IF(_SF_CORE!$A$2="BLOCK",NA(),IF(OR(D3439="",E3439=""),"",E3439-D3439))</f>
        <v/>
      </c>
    </row>
    <row r="3440" spans="6:6" ht="16" x14ac:dyDescent="0.2">
      <c r="F3440" s="47" t="str">
        <f ca="1">IF(_SF_CORE!$A$2="BLOCK",NA(),IF(OR(D3440="",E3440=""),"",E3440-D3440))</f>
        <v/>
      </c>
    </row>
    <row r="3441" spans="6:6" ht="16" x14ac:dyDescent="0.2">
      <c r="F3441" s="47" t="str">
        <f ca="1">IF(_SF_CORE!$A$2="BLOCK",NA(),IF(OR(D3441="",E3441=""),"",E3441-D3441))</f>
        <v/>
      </c>
    </row>
    <row r="3442" spans="6:6" ht="16" x14ac:dyDescent="0.2">
      <c r="F3442" s="47" t="str">
        <f ca="1">IF(_SF_CORE!$A$2="BLOCK",NA(),IF(OR(D3442="",E3442=""),"",E3442-D3442))</f>
        <v/>
      </c>
    </row>
    <row r="3443" spans="6:6" ht="16" x14ac:dyDescent="0.2">
      <c r="F3443" s="47" t="str">
        <f ca="1">IF(_SF_CORE!$A$2="BLOCK",NA(),IF(OR(D3443="",E3443=""),"",E3443-D3443))</f>
        <v/>
      </c>
    </row>
    <row r="3444" spans="6:6" ht="16" x14ac:dyDescent="0.2">
      <c r="F3444" s="47" t="str">
        <f ca="1">IF(_SF_CORE!$A$2="BLOCK",NA(),IF(OR(D3444="",E3444=""),"",E3444-D3444))</f>
        <v/>
      </c>
    </row>
    <row r="3445" spans="6:6" ht="16" x14ac:dyDescent="0.2">
      <c r="F3445" s="47" t="str">
        <f ca="1">IF(_SF_CORE!$A$2="BLOCK",NA(),IF(OR(D3445="",E3445=""),"",E3445-D3445))</f>
        <v/>
      </c>
    </row>
    <row r="3446" spans="6:6" ht="16" x14ac:dyDescent="0.2">
      <c r="F3446" s="47" t="str">
        <f ca="1">IF(_SF_CORE!$A$2="BLOCK",NA(),IF(OR(D3446="",E3446=""),"",E3446-D3446))</f>
        <v/>
      </c>
    </row>
    <row r="3447" spans="6:6" ht="16" x14ac:dyDescent="0.2">
      <c r="F3447" s="47" t="str">
        <f ca="1">IF(_SF_CORE!$A$2="BLOCK",NA(),IF(OR(D3447="",E3447=""),"",E3447-D3447))</f>
        <v/>
      </c>
    </row>
    <row r="3448" spans="6:6" ht="16" x14ac:dyDescent="0.2">
      <c r="F3448" s="47" t="str">
        <f ca="1">IF(_SF_CORE!$A$2="BLOCK",NA(),IF(OR(D3448="",E3448=""),"",E3448-D3448))</f>
        <v/>
      </c>
    </row>
    <row r="3449" spans="6:6" ht="16" x14ac:dyDescent="0.2">
      <c r="F3449" s="47" t="str">
        <f ca="1">IF(_SF_CORE!$A$2="BLOCK",NA(),IF(OR(D3449="",E3449=""),"",E3449-D3449))</f>
        <v/>
      </c>
    </row>
    <row r="3450" spans="6:6" ht="16" x14ac:dyDescent="0.2">
      <c r="F3450" s="47" t="str">
        <f ca="1">IF(_SF_CORE!$A$2="BLOCK",NA(),IF(OR(D3450="",E3450=""),"",E3450-D3450))</f>
        <v/>
      </c>
    </row>
    <row r="3451" spans="6:6" ht="16" x14ac:dyDescent="0.2">
      <c r="F3451" s="47" t="str">
        <f ca="1">IF(_SF_CORE!$A$2="BLOCK",NA(),IF(OR(D3451="",E3451=""),"",E3451-D3451))</f>
        <v/>
      </c>
    </row>
    <row r="3452" spans="6:6" ht="16" x14ac:dyDescent="0.2">
      <c r="F3452" s="47" t="str">
        <f ca="1">IF(_SF_CORE!$A$2="BLOCK",NA(),IF(OR(D3452="",E3452=""),"",E3452-D3452))</f>
        <v/>
      </c>
    </row>
    <row r="3453" spans="6:6" ht="16" x14ac:dyDescent="0.2">
      <c r="F3453" s="47" t="str">
        <f ca="1">IF(_SF_CORE!$A$2="BLOCK",NA(),IF(OR(D3453="",E3453=""),"",E3453-D3453))</f>
        <v/>
      </c>
    </row>
    <row r="3454" spans="6:6" ht="16" x14ac:dyDescent="0.2">
      <c r="F3454" s="47" t="str">
        <f ca="1">IF(_SF_CORE!$A$2="BLOCK",NA(),IF(OR(D3454="",E3454=""),"",E3454-D3454))</f>
        <v/>
      </c>
    </row>
    <row r="3455" spans="6:6" ht="16" x14ac:dyDescent="0.2">
      <c r="F3455" s="47" t="str">
        <f ca="1">IF(_SF_CORE!$A$2="BLOCK",NA(),IF(OR(D3455="",E3455=""),"",E3455-D3455))</f>
        <v/>
      </c>
    </row>
    <row r="3456" spans="6:6" ht="16" x14ac:dyDescent="0.2">
      <c r="F3456" s="47" t="str">
        <f ca="1">IF(_SF_CORE!$A$2="BLOCK",NA(),IF(OR(D3456="",E3456=""),"",E3456-D3456))</f>
        <v/>
      </c>
    </row>
    <row r="3457" spans="6:6" ht="16" x14ac:dyDescent="0.2">
      <c r="F3457" s="47" t="str">
        <f ca="1">IF(_SF_CORE!$A$2="BLOCK",NA(),IF(OR(D3457="",E3457=""),"",E3457-D3457))</f>
        <v/>
      </c>
    </row>
    <row r="3458" spans="6:6" ht="16" x14ac:dyDescent="0.2">
      <c r="F3458" s="47" t="str">
        <f ca="1">IF(_SF_CORE!$A$2="BLOCK",NA(),IF(OR(D3458="",E3458=""),"",E3458-D3458))</f>
        <v/>
      </c>
    </row>
    <row r="3459" spans="6:6" ht="16" x14ac:dyDescent="0.2">
      <c r="F3459" s="47" t="str">
        <f ca="1">IF(_SF_CORE!$A$2="BLOCK",NA(),IF(OR(D3459="",E3459=""),"",E3459-D3459))</f>
        <v/>
      </c>
    </row>
    <row r="3460" spans="6:6" ht="16" x14ac:dyDescent="0.2">
      <c r="F3460" s="47" t="str">
        <f ca="1">IF(_SF_CORE!$A$2="BLOCK",NA(),IF(OR(D3460="",E3460=""),"",E3460-D3460))</f>
        <v/>
      </c>
    </row>
    <row r="3461" spans="6:6" ht="16" x14ac:dyDescent="0.2">
      <c r="F3461" s="47" t="str">
        <f ca="1">IF(_SF_CORE!$A$2="BLOCK",NA(),IF(OR(D3461="",E3461=""),"",E3461-D3461))</f>
        <v/>
      </c>
    </row>
    <row r="3462" spans="6:6" ht="16" x14ac:dyDescent="0.2">
      <c r="F3462" s="47" t="str">
        <f ca="1">IF(_SF_CORE!$A$2="BLOCK",NA(),IF(OR(D3462="",E3462=""),"",E3462-D3462))</f>
        <v/>
      </c>
    </row>
    <row r="3463" spans="6:6" ht="16" x14ac:dyDescent="0.2">
      <c r="F3463" s="47" t="str">
        <f ca="1">IF(_SF_CORE!$A$2="BLOCK",NA(),IF(OR(D3463="",E3463=""),"",E3463-D3463))</f>
        <v/>
      </c>
    </row>
    <row r="3464" spans="6:6" ht="16" x14ac:dyDescent="0.2">
      <c r="F3464" s="47" t="str">
        <f ca="1">IF(_SF_CORE!$A$2="BLOCK",NA(),IF(OR(D3464="",E3464=""),"",E3464-D3464))</f>
        <v/>
      </c>
    </row>
    <row r="3465" spans="6:6" ht="16" x14ac:dyDescent="0.2">
      <c r="F3465" s="47" t="str">
        <f ca="1">IF(_SF_CORE!$A$2="BLOCK",NA(),IF(OR(D3465="",E3465=""),"",E3465-D3465))</f>
        <v/>
      </c>
    </row>
    <row r="3466" spans="6:6" ht="16" x14ac:dyDescent="0.2">
      <c r="F3466" s="47" t="str">
        <f ca="1">IF(_SF_CORE!$A$2="BLOCK",NA(),IF(OR(D3466="",E3466=""),"",E3466-D3466))</f>
        <v/>
      </c>
    </row>
    <row r="3467" spans="6:6" ht="16" x14ac:dyDescent="0.2">
      <c r="F3467" s="47" t="str">
        <f ca="1">IF(_SF_CORE!$A$2="BLOCK",NA(),IF(OR(D3467="",E3467=""),"",E3467-D3467))</f>
        <v/>
      </c>
    </row>
    <row r="3468" spans="6:6" ht="16" x14ac:dyDescent="0.2">
      <c r="F3468" s="47" t="str">
        <f ca="1">IF(_SF_CORE!$A$2="BLOCK",NA(),IF(OR(D3468="",E3468=""),"",E3468-D3468))</f>
        <v/>
      </c>
    </row>
    <row r="3469" spans="6:6" ht="16" x14ac:dyDescent="0.2">
      <c r="F3469" s="47" t="str">
        <f ca="1">IF(_SF_CORE!$A$2="BLOCK",NA(),IF(OR(D3469="",E3469=""),"",E3469-D3469))</f>
        <v/>
      </c>
    </row>
    <row r="3470" spans="6:6" ht="16" x14ac:dyDescent="0.2">
      <c r="F3470" s="47" t="str">
        <f ca="1">IF(_SF_CORE!$A$2="BLOCK",NA(),IF(OR(D3470="",E3470=""),"",E3470-D3470))</f>
        <v/>
      </c>
    </row>
    <row r="3471" spans="6:6" ht="16" x14ac:dyDescent="0.2">
      <c r="F3471" s="47" t="str">
        <f ca="1">IF(_SF_CORE!$A$2="BLOCK",NA(),IF(OR(D3471="",E3471=""),"",E3471-D3471))</f>
        <v/>
      </c>
    </row>
    <row r="3472" spans="6:6" ht="16" x14ac:dyDescent="0.2">
      <c r="F3472" s="47" t="str">
        <f ca="1">IF(_SF_CORE!$A$2="BLOCK",NA(),IF(OR(D3472="",E3472=""),"",E3472-D3472))</f>
        <v/>
      </c>
    </row>
    <row r="3473" spans="6:6" ht="16" x14ac:dyDescent="0.2">
      <c r="F3473" s="47" t="str">
        <f ca="1">IF(_SF_CORE!$A$2="BLOCK",NA(),IF(OR(D3473="",E3473=""),"",E3473-D3473))</f>
        <v/>
      </c>
    </row>
    <row r="3474" spans="6:6" ht="16" x14ac:dyDescent="0.2">
      <c r="F3474" s="47" t="str">
        <f ca="1">IF(_SF_CORE!$A$2="BLOCK",NA(),IF(OR(D3474="",E3474=""),"",E3474-D3474))</f>
        <v/>
      </c>
    </row>
    <row r="3475" spans="6:6" ht="16" x14ac:dyDescent="0.2">
      <c r="F3475" s="47" t="str">
        <f ca="1">IF(_SF_CORE!$A$2="BLOCK",NA(),IF(OR(D3475="",E3475=""),"",E3475-D3475))</f>
        <v/>
      </c>
    </row>
    <row r="3476" spans="6:6" ht="16" x14ac:dyDescent="0.2">
      <c r="F3476" s="47" t="str">
        <f ca="1">IF(_SF_CORE!$A$2="BLOCK",NA(),IF(OR(D3476="",E3476=""),"",E3476-D3476))</f>
        <v/>
      </c>
    </row>
    <row r="3477" spans="6:6" ht="16" x14ac:dyDescent="0.2">
      <c r="F3477" s="47" t="str">
        <f ca="1">IF(_SF_CORE!$A$2="BLOCK",NA(),IF(OR(D3477="",E3477=""),"",E3477-D3477))</f>
        <v/>
      </c>
    </row>
    <row r="3478" spans="6:6" ht="16" x14ac:dyDescent="0.2">
      <c r="F3478" s="47" t="str">
        <f ca="1">IF(_SF_CORE!$A$2="BLOCK",NA(),IF(OR(D3478="",E3478=""),"",E3478-D3478))</f>
        <v/>
      </c>
    </row>
    <row r="3479" spans="6:6" ht="16" x14ac:dyDescent="0.2">
      <c r="F3479" s="47" t="str">
        <f ca="1">IF(_SF_CORE!$A$2="BLOCK",NA(),IF(OR(D3479="",E3479=""),"",E3479-D3479))</f>
        <v/>
      </c>
    </row>
    <row r="3480" spans="6:6" ht="16" x14ac:dyDescent="0.2">
      <c r="F3480" s="47" t="str">
        <f ca="1">IF(_SF_CORE!$A$2="BLOCK",NA(),IF(OR(D3480="",E3480=""),"",E3480-D3480))</f>
        <v/>
      </c>
    </row>
    <row r="3481" spans="6:6" ht="16" x14ac:dyDescent="0.2">
      <c r="F3481" s="47" t="str">
        <f ca="1">IF(_SF_CORE!$A$2="BLOCK",NA(),IF(OR(D3481="",E3481=""),"",E3481-D3481))</f>
        <v/>
      </c>
    </row>
    <row r="3482" spans="6:6" ht="16" x14ac:dyDescent="0.2">
      <c r="F3482" s="47" t="str">
        <f ca="1">IF(_SF_CORE!$A$2="BLOCK",NA(),IF(OR(D3482="",E3482=""),"",E3482-D3482))</f>
        <v/>
      </c>
    </row>
    <row r="3483" spans="6:6" ht="16" x14ac:dyDescent="0.2">
      <c r="F3483" s="47" t="str">
        <f ca="1">IF(_SF_CORE!$A$2="BLOCK",NA(),IF(OR(D3483="",E3483=""),"",E3483-D3483))</f>
        <v/>
      </c>
    </row>
    <row r="3484" spans="6:6" ht="16" x14ac:dyDescent="0.2">
      <c r="F3484" s="47" t="str">
        <f ca="1">IF(_SF_CORE!$A$2="BLOCK",NA(),IF(OR(D3484="",E3484=""),"",E3484-D3484))</f>
        <v/>
      </c>
    </row>
    <row r="3485" spans="6:6" ht="16" x14ac:dyDescent="0.2">
      <c r="F3485" s="47" t="str">
        <f ca="1">IF(_SF_CORE!$A$2="BLOCK",NA(),IF(OR(D3485="",E3485=""),"",E3485-D3485))</f>
        <v/>
      </c>
    </row>
    <row r="3486" spans="6:6" ht="16" x14ac:dyDescent="0.2">
      <c r="F3486" s="47" t="str">
        <f ca="1">IF(_SF_CORE!$A$2="BLOCK",NA(),IF(OR(D3486="",E3486=""),"",E3486-D3486))</f>
        <v/>
      </c>
    </row>
    <row r="3487" spans="6:6" ht="16" x14ac:dyDescent="0.2">
      <c r="F3487" s="47" t="str">
        <f ca="1">IF(_SF_CORE!$A$2="BLOCK",NA(),IF(OR(D3487="",E3487=""),"",E3487-D3487))</f>
        <v/>
      </c>
    </row>
    <row r="3488" spans="6:6" ht="16" x14ac:dyDescent="0.2">
      <c r="F3488" s="47" t="str">
        <f ca="1">IF(_SF_CORE!$A$2="BLOCK",NA(),IF(OR(D3488="",E3488=""),"",E3488-D3488))</f>
        <v/>
      </c>
    </row>
    <row r="3489" spans="6:6" ht="16" x14ac:dyDescent="0.2">
      <c r="F3489" s="47" t="str">
        <f ca="1">IF(_SF_CORE!$A$2="BLOCK",NA(),IF(OR(D3489="",E3489=""),"",E3489-D3489))</f>
        <v/>
      </c>
    </row>
    <row r="3490" spans="6:6" ht="16" x14ac:dyDescent="0.2">
      <c r="F3490" s="47" t="str">
        <f ca="1">IF(_SF_CORE!$A$2="BLOCK",NA(),IF(OR(D3490="",E3490=""),"",E3490-D3490))</f>
        <v/>
      </c>
    </row>
    <row r="3491" spans="6:6" ht="16" x14ac:dyDescent="0.2">
      <c r="F3491" s="47" t="str">
        <f ca="1">IF(_SF_CORE!$A$2="BLOCK",NA(),IF(OR(D3491="",E3491=""),"",E3491-D3491))</f>
        <v/>
      </c>
    </row>
    <row r="3492" spans="6:6" ht="16" x14ac:dyDescent="0.2">
      <c r="F3492" s="47" t="str">
        <f ca="1">IF(_SF_CORE!$A$2="BLOCK",NA(),IF(OR(D3492="",E3492=""),"",E3492-D3492))</f>
        <v/>
      </c>
    </row>
    <row r="3493" spans="6:6" ht="16" x14ac:dyDescent="0.2">
      <c r="F3493" s="47" t="str">
        <f ca="1">IF(_SF_CORE!$A$2="BLOCK",NA(),IF(OR(D3493="",E3493=""),"",E3493-D3493))</f>
        <v/>
      </c>
    </row>
    <row r="3494" spans="6:6" ht="16" x14ac:dyDescent="0.2">
      <c r="F3494" s="47" t="str">
        <f ca="1">IF(_SF_CORE!$A$2="BLOCK",NA(),IF(OR(D3494="",E3494=""),"",E3494-D3494))</f>
        <v/>
      </c>
    </row>
    <row r="3495" spans="6:6" ht="16" x14ac:dyDescent="0.2">
      <c r="F3495" s="47" t="str">
        <f ca="1">IF(_SF_CORE!$A$2="BLOCK",NA(),IF(OR(D3495="",E3495=""),"",E3495-D3495))</f>
        <v/>
      </c>
    </row>
    <row r="3496" spans="6:6" ht="16" x14ac:dyDescent="0.2">
      <c r="F3496" s="47" t="str">
        <f ca="1">IF(_SF_CORE!$A$2="BLOCK",NA(),IF(OR(D3496="",E3496=""),"",E3496-D3496))</f>
        <v/>
      </c>
    </row>
    <row r="3497" spans="6:6" ht="16" x14ac:dyDescent="0.2">
      <c r="F3497" s="47" t="str">
        <f ca="1">IF(_SF_CORE!$A$2="BLOCK",NA(),IF(OR(D3497="",E3497=""),"",E3497-D3497))</f>
        <v/>
      </c>
    </row>
    <row r="3498" spans="6:6" ht="16" x14ac:dyDescent="0.2">
      <c r="F3498" s="47" t="str">
        <f ca="1">IF(_SF_CORE!$A$2="BLOCK",NA(),IF(OR(D3498="",E3498=""),"",E3498-D3498))</f>
        <v/>
      </c>
    </row>
    <row r="3499" spans="6:6" ht="16" x14ac:dyDescent="0.2">
      <c r="F3499" s="47" t="str">
        <f ca="1">IF(_SF_CORE!$A$2="BLOCK",NA(),IF(OR(D3499="",E3499=""),"",E3499-D3499))</f>
        <v/>
      </c>
    </row>
    <row r="3500" spans="6:6" ht="16" x14ac:dyDescent="0.2">
      <c r="F3500" s="47" t="str">
        <f ca="1">IF(_SF_CORE!$A$2="BLOCK",NA(),IF(OR(D3500="",E3500=""),"",E3500-D3500))</f>
        <v/>
      </c>
    </row>
    <row r="3501" spans="6:6" ht="16" x14ac:dyDescent="0.2">
      <c r="F3501" s="47" t="str">
        <f ca="1">IF(_SF_CORE!$A$2="BLOCK",NA(),IF(OR(D3501="",E3501=""),"",E3501-D3501))</f>
        <v/>
      </c>
    </row>
    <row r="3502" spans="6:6" ht="16" x14ac:dyDescent="0.2">
      <c r="F3502" s="47" t="str">
        <f ca="1">IF(_SF_CORE!$A$2="BLOCK",NA(),IF(OR(D3502="",E3502=""),"",E3502-D3502))</f>
        <v/>
      </c>
    </row>
    <row r="3503" spans="6:6" ht="16" x14ac:dyDescent="0.2">
      <c r="F3503" s="47" t="str">
        <f ca="1">IF(_SF_CORE!$A$2="BLOCK",NA(),IF(OR(D3503="",E3503=""),"",E3503-D3503))</f>
        <v/>
      </c>
    </row>
    <row r="3504" spans="6:6" ht="16" x14ac:dyDescent="0.2">
      <c r="F3504" s="47" t="str">
        <f ca="1">IF(_SF_CORE!$A$2="BLOCK",NA(),IF(OR(D3504="",E3504=""),"",E3504-D3504))</f>
        <v/>
      </c>
    </row>
    <row r="3505" spans="6:6" ht="16" x14ac:dyDescent="0.2">
      <c r="F3505" s="47" t="str">
        <f ca="1">IF(_SF_CORE!$A$2="BLOCK",NA(),IF(OR(D3505="",E3505=""),"",E3505-D3505))</f>
        <v/>
      </c>
    </row>
    <row r="3506" spans="6:6" ht="16" x14ac:dyDescent="0.2">
      <c r="F3506" s="47" t="str">
        <f ca="1">IF(_SF_CORE!$A$2="BLOCK",NA(),IF(OR(D3506="",E3506=""),"",E3506-D3506))</f>
        <v/>
      </c>
    </row>
    <row r="3507" spans="6:6" ht="16" x14ac:dyDescent="0.2">
      <c r="F3507" s="47" t="str">
        <f ca="1">IF(_SF_CORE!$A$2="BLOCK",NA(),IF(OR(D3507="",E3507=""),"",E3507-D3507))</f>
        <v/>
      </c>
    </row>
    <row r="3508" spans="6:6" ht="16" x14ac:dyDescent="0.2">
      <c r="F3508" s="47" t="str">
        <f ca="1">IF(_SF_CORE!$A$2="BLOCK",NA(),IF(OR(D3508="",E3508=""),"",E3508-D3508))</f>
        <v/>
      </c>
    </row>
    <row r="3509" spans="6:6" ht="16" x14ac:dyDescent="0.2">
      <c r="F3509" s="47" t="str">
        <f ca="1">IF(_SF_CORE!$A$2="BLOCK",NA(),IF(OR(D3509="",E3509=""),"",E3509-D3509))</f>
        <v/>
      </c>
    </row>
    <row r="3510" spans="6:6" ht="16" x14ac:dyDescent="0.2">
      <c r="F3510" s="47" t="str">
        <f ca="1">IF(_SF_CORE!$A$2="BLOCK",NA(),IF(OR(D3510="",E3510=""),"",E3510-D3510))</f>
        <v/>
      </c>
    </row>
    <row r="3511" spans="6:6" ht="16" x14ac:dyDescent="0.2">
      <c r="F3511" s="47" t="str">
        <f ca="1">IF(_SF_CORE!$A$2="BLOCK",NA(),IF(OR(D3511="",E3511=""),"",E3511-D3511))</f>
        <v/>
      </c>
    </row>
    <row r="3512" spans="6:6" ht="16" x14ac:dyDescent="0.2">
      <c r="F3512" s="47" t="str">
        <f ca="1">IF(_SF_CORE!$A$2="BLOCK",NA(),IF(OR(D3512="",E3512=""),"",E3512-D3512))</f>
        <v/>
      </c>
    </row>
    <row r="3513" spans="6:6" ht="16" x14ac:dyDescent="0.2">
      <c r="F3513" s="47" t="str">
        <f ca="1">IF(_SF_CORE!$A$2="BLOCK",NA(),IF(OR(D3513="",E3513=""),"",E3513-D3513))</f>
        <v/>
      </c>
    </row>
    <row r="3514" spans="6:6" ht="16" x14ac:dyDescent="0.2">
      <c r="F3514" s="47" t="str">
        <f ca="1">IF(_SF_CORE!$A$2="BLOCK",NA(),IF(OR(D3514="",E3514=""),"",E3514-D3514))</f>
        <v/>
      </c>
    </row>
    <row r="3515" spans="6:6" ht="16" x14ac:dyDescent="0.2">
      <c r="F3515" s="47" t="str">
        <f ca="1">IF(_SF_CORE!$A$2="BLOCK",NA(),IF(OR(D3515="",E3515=""),"",E3515-D3515))</f>
        <v/>
      </c>
    </row>
    <row r="3516" spans="6:6" ht="16" x14ac:dyDescent="0.2">
      <c r="F3516" s="47" t="str">
        <f ca="1">IF(_SF_CORE!$A$2="BLOCK",NA(),IF(OR(D3516="",E3516=""),"",E3516-D3516))</f>
        <v/>
      </c>
    </row>
    <row r="3517" spans="6:6" ht="16" x14ac:dyDescent="0.2">
      <c r="F3517" s="47" t="str">
        <f ca="1">IF(_SF_CORE!$A$2="BLOCK",NA(),IF(OR(D3517="",E3517=""),"",E3517-D3517))</f>
        <v/>
      </c>
    </row>
    <row r="3518" spans="6:6" ht="16" x14ac:dyDescent="0.2">
      <c r="F3518" s="47" t="str">
        <f ca="1">IF(_SF_CORE!$A$2="BLOCK",NA(),IF(OR(D3518="",E3518=""),"",E3518-D3518))</f>
        <v/>
      </c>
    </row>
    <row r="3519" spans="6:6" ht="16" x14ac:dyDescent="0.2">
      <c r="F3519" s="47" t="str">
        <f ca="1">IF(_SF_CORE!$A$2="BLOCK",NA(),IF(OR(D3519="",E3519=""),"",E3519-D3519))</f>
        <v/>
      </c>
    </row>
    <row r="3520" spans="6:6" ht="16" x14ac:dyDescent="0.2">
      <c r="F3520" s="47" t="str">
        <f ca="1">IF(_SF_CORE!$A$2="BLOCK",NA(),IF(OR(D3520="",E3520=""),"",E3520-D3520))</f>
        <v/>
      </c>
    </row>
    <row r="3521" spans="6:6" ht="16" x14ac:dyDescent="0.2">
      <c r="F3521" s="47" t="str">
        <f ca="1">IF(_SF_CORE!$A$2="BLOCK",NA(),IF(OR(D3521="",E3521=""),"",E3521-D3521))</f>
        <v/>
      </c>
    </row>
    <row r="3522" spans="6:6" ht="16" x14ac:dyDescent="0.2">
      <c r="F3522" s="47" t="str">
        <f ca="1">IF(_SF_CORE!$A$2="BLOCK",NA(),IF(OR(D3522="",E3522=""),"",E3522-D3522))</f>
        <v/>
      </c>
    </row>
    <row r="3523" spans="6:6" ht="16" x14ac:dyDescent="0.2">
      <c r="F3523" s="47" t="str">
        <f ca="1">IF(_SF_CORE!$A$2="BLOCK",NA(),IF(OR(D3523="",E3523=""),"",E3523-D3523))</f>
        <v/>
      </c>
    </row>
    <row r="3524" spans="6:6" ht="16" x14ac:dyDescent="0.2">
      <c r="F3524" s="47" t="str">
        <f ca="1">IF(_SF_CORE!$A$2="BLOCK",NA(),IF(OR(D3524="",E3524=""),"",E3524-D3524))</f>
        <v/>
      </c>
    </row>
    <row r="3525" spans="6:6" ht="16" x14ac:dyDescent="0.2">
      <c r="F3525" s="47" t="str">
        <f ca="1">IF(_SF_CORE!$A$2="BLOCK",NA(),IF(OR(D3525="",E3525=""),"",E3525-D3525))</f>
        <v/>
      </c>
    </row>
    <row r="3526" spans="6:6" ht="16" x14ac:dyDescent="0.2">
      <c r="F3526" s="47" t="str">
        <f ca="1">IF(_SF_CORE!$A$2="BLOCK",NA(),IF(OR(D3526="",E3526=""),"",E3526-D3526))</f>
        <v/>
      </c>
    </row>
    <row r="3527" spans="6:6" ht="16" x14ac:dyDescent="0.2">
      <c r="F3527" s="47" t="str">
        <f ca="1">IF(_SF_CORE!$A$2="BLOCK",NA(),IF(OR(D3527="",E3527=""),"",E3527-D3527))</f>
        <v/>
      </c>
    </row>
    <row r="3528" spans="6:6" ht="16" x14ac:dyDescent="0.2">
      <c r="F3528" s="47" t="str">
        <f ca="1">IF(_SF_CORE!$A$2="BLOCK",NA(),IF(OR(D3528="",E3528=""),"",E3528-D3528))</f>
        <v/>
      </c>
    </row>
    <row r="3529" spans="6:6" ht="16" x14ac:dyDescent="0.2">
      <c r="F3529" s="47" t="str">
        <f ca="1">IF(_SF_CORE!$A$2="BLOCK",NA(),IF(OR(D3529="",E3529=""),"",E3529-D3529))</f>
        <v/>
      </c>
    </row>
    <row r="3530" spans="6:6" ht="16" x14ac:dyDescent="0.2">
      <c r="F3530" s="47" t="str">
        <f ca="1">IF(_SF_CORE!$A$2="BLOCK",NA(),IF(OR(D3530="",E3530=""),"",E3530-D3530))</f>
        <v/>
      </c>
    </row>
    <row r="3531" spans="6:6" ht="16" x14ac:dyDescent="0.2">
      <c r="F3531" s="47" t="str">
        <f ca="1">IF(_SF_CORE!$A$2="BLOCK",NA(),IF(OR(D3531="",E3531=""),"",E3531-D3531))</f>
        <v/>
      </c>
    </row>
    <row r="3532" spans="6:6" ht="16" x14ac:dyDescent="0.2">
      <c r="F3532" s="47" t="str">
        <f ca="1">IF(_SF_CORE!$A$2="BLOCK",NA(),IF(OR(D3532="",E3532=""),"",E3532-D3532))</f>
        <v/>
      </c>
    </row>
    <row r="3533" spans="6:6" ht="16" x14ac:dyDescent="0.2">
      <c r="F3533" s="47" t="str">
        <f ca="1">IF(_SF_CORE!$A$2="BLOCK",NA(),IF(OR(D3533="",E3533=""),"",E3533-D3533))</f>
        <v/>
      </c>
    </row>
    <row r="3534" spans="6:6" ht="16" x14ac:dyDescent="0.2">
      <c r="F3534" s="47" t="str">
        <f ca="1">IF(_SF_CORE!$A$2="BLOCK",NA(),IF(OR(D3534="",E3534=""),"",E3534-D3534))</f>
        <v/>
      </c>
    </row>
    <row r="3535" spans="6:6" ht="16" x14ac:dyDescent="0.2">
      <c r="F3535" s="47" t="str">
        <f ca="1">IF(_SF_CORE!$A$2="BLOCK",NA(),IF(OR(D3535="",E3535=""),"",E3535-D3535))</f>
        <v/>
      </c>
    </row>
    <row r="3536" spans="6:6" ht="16" x14ac:dyDescent="0.2">
      <c r="F3536" s="47" t="str">
        <f ca="1">IF(_SF_CORE!$A$2="BLOCK",NA(),IF(OR(D3536="",E3536=""),"",E3536-D3536))</f>
        <v/>
      </c>
    </row>
    <row r="3537" spans="6:6" ht="16" x14ac:dyDescent="0.2">
      <c r="F3537" s="47" t="str">
        <f ca="1">IF(_SF_CORE!$A$2="BLOCK",NA(),IF(OR(D3537="",E3537=""),"",E3537-D3537))</f>
        <v/>
      </c>
    </row>
    <row r="3538" spans="6:6" ht="16" x14ac:dyDescent="0.2">
      <c r="F3538" s="47" t="str">
        <f ca="1">IF(_SF_CORE!$A$2="BLOCK",NA(),IF(OR(D3538="",E3538=""),"",E3538-D3538))</f>
        <v/>
      </c>
    </row>
    <row r="3539" spans="6:6" ht="16" x14ac:dyDescent="0.2">
      <c r="F3539" s="47" t="str">
        <f ca="1">IF(_SF_CORE!$A$2="BLOCK",NA(),IF(OR(D3539="",E3539=""),"",E3539-D3539))</f>
        <v/>
      </c>
    </row>
    <row r="3540" spans="6:6" ht="16" x14ac:dyDescent="0.2">
      <c r="F3540" s="47" t="str">
        <f ca="1">IF(_SF_CORE!$A$2="BLOCK",NA(),IF(OR(D3540="",E3540=""),"",E3540-D3540))</f>
        <v/>
      </c>
    </row>
    <row r="3541" spans="6:6" ht="16" x14ac:dyDescent="0.2">
      <c r="F3541" s="47" t="str">
        <f ca="1">IF(_SF_CORE!$A$2="BLOCK",NA(),IF(OR(D3541="",E3541=""),"",E3541-D3541))</f>
        <v/>
      </c>
    </row>
    <row r="3542" spans="6:6" ht="16" x14ac:dyDescent="0.2">
      <c r="F3542" s="47" t="str">
        <f ca="1">IF(_SF_CORE!$A$2="BLOCK",NA(),IF(OR(D3542="",E3542=""),"",E3542-D3542))</f>
        <v/>
      </c>
    </row>
    <row r="3543" spans="6:6" ht="16" x14ac:dyDescent="0.2">
      <c r="F3543" s="47" t="str">
        <f ca="1">IF(_SF_CORE!$A$2="BLOCK",NA(),IF(OR(D3543="",E3543=""),"",E3543-D3543))</f>
        <v/>
      </c>
    </row>
    <row r="3544" spans="6:6" ht="16" x14ac:dyDescent="0.2">
      <c r="F3544" s="47" t="str">
        <f ca="1">IF(_SF_CORE!$A$2="BLOCK",NA(),IF(OR(D3544="",E3544=""),"",E3544-D3544))</f>
        <v/>
      </c>
    </row>
    <row r="3545" spans="6:6" ht="16" x14ac:dyDescent="0.2">
      <c r="F3545" s="47" t="str">
        <f ca="1">IF(_SF_CORE!$A$2="BLOCK",NA(),IF(OR(D3545="",E3545=""),"",E3545-D3545))</f>
        <v/>
      </c>
    </row>
    <row r="3546" spans="6:6" ht="16" x14ac:dyDescent="0.2">
      <c r="F3546" s="47" t="str">
        <f ca="1">IF(_SF_CORE!$A$2="BLOCK",NA(),IF(OR(D3546="",E3546=""),"",E3546-D3546))</f>
        <v/>
      </c>
    </row>
    <row r="3547" spans="6:6" ht="16" x14ac:dyDescent="0.2">
      <c r="F3547" s="47" t="str">
        <f ca="1">IF(_SF_CORE!$A$2="BLOCK",NA(),IF(OR(D3547="",E3547=""),"",E3547-D3547))</f>
        <v/>
      </c>
    </row>
    <row r="3548" spans="6:6" ht="16" x14ac:dyDescent="0.2">
      <c r="F3548" s="47" t="str">
        <f ca="1">IF(_SF_CORE!$A$2="BLOCK",NA(),IF(OR(D3548="",E3548=""),"",E3548-D3548))</f>
        <v/>
      </c>
    </row>
    <row r="3549" spans="6:6" ht="16" x14ac:dyDescent="0.2">
      <c r="F3549" s="47" t="str">
        <f ca="1">IF(_SF_CORE!$A$2="BLOCK",NA(),IF(OR(D3549="",E3549=""),"",E3549-D3549))</f>
        <v/>
      </c>
    </row>
    <row r="3550" spans="6:6" ht="16" x14ac:dyDescent="0.2">
      <c r="F3550" s="47" t="str">
        <f ca="1">IF(_SF_CORE!$A$2="BLOCK",NA(),IF(OR(D3550="",E3550=""),"",E3550-D3550))</f>
        <v/>
      </c>
    </row>
    <row r="3551" spans="6:6" ht="16" x14ac:dyDescent="0.2">
      <c r="F3551" s="47" t="str">
        <f ca="1">IF(_SF_CORE!$A$2="BLOCK",NA(),IF(OR(D3551="",E3551=""),"",E3551-D3551))</f>
        <v/>
      </c>
    </row>
    <row r="3552" spans="6:6" ht="16" x14ac:dyDescent="0.2">
      <c r="F3552" s="47" t="str">
        <f ca="1">IF(_SF_CORE!$A$2="BLOCK",NA(),IF(OR(D3552="",E3552=""),"",E3552-D3552))</f>
        <v/>
      </c>
    </row>
    <row r="3553" spans="6:6" ht="16" x14ac:dyDescent="0.2">
      <c r="F3553" s="47" t="str">
        <f ca="1">IF(_SF_CORE!$A$2="BLOCK",NA(),IF(OR(D3553="",E3553=""),"",E3553-D3553))</f>
        <v/>
      </c>
    </row>
    <row r="3554" spans="6:6" ht="16" x14ac:dyDescent="0.2">
      <c r="F3554" s="47" t="str">
        <f ca="1">IF(_SF_CORE!$A$2="BLOCK",NA(),IF(OR(D3554="",E3554=""),"",E3554-D3554))</f>
        <v/>
      </c>
    </row>
    <row r="3555" spans="6:6" ht="16" x14ac:dyDescent="0.2">
      <c r="F3555" s="47" t="str">
        <f ca="1">IF(_SF_CORE!$A$2="BLOCK",NA(),IF(OR(D3555="",E3555=""),"",E3555-D3555))</f>
        <v/>
      </c>
    </row>
    <row r="3556" spans="6:6" ht="16" x14ac:dyDescent="0.2">
      <c r="F3556" s="47" t="str">
        <f ca="1">IF(_SF_CORE!$A$2="BLOCK",NA(),IF(OR(D3556="",E3556=""),"",E3556-D3556))</f>
        <v/>
      </c>
    </row>
    <row r="3557" spans="6:6" ht="16" x14ac:dyDescent="0.2">
      <c r="F3557" s="47" t="str">
        <f ca="1">IF(_SF_CORE!$A$2="BLOCK",NA(),IF(OR(D3557="",E3557=""),"",E3557-D3557))</f>
        <v/>
      </c>
    </row>
    <row r="3558" spans="6:6" ht="16" x14ac:dyDescent="0.2">
      <c r="F3558" s="47" t="str">
        <f ca="1">IF(_SF_CORE!$A$2="BLOCK",NA(),IF(OR(D3558="",E3558=""),"",E3558-D3558))</f>
        <v/>
      </c>
    </row>
    <row r="3559" spans="6:6" ht="16" x14ac:dyDescent="0.2">
      <c r="F3559" s="47" t="str">
        <f ca="1">IF(_SF_CORE!$A$2="BLOCK",NA(),IF(OR(D3559="",E3559=""),"",E3559-D3559))</f>
        <v/>
      </c>
    </row>
    <row r="3560" spans="6:6" ht="16" x14ac:dyDescent="0.2">
      <c r="F3560" s="47" t="str">
        <f ca="1">IF(_SF_CORE!$A$2="BLOCK",NA(),IF(OR(D3560="",E3560=""),"",E3560-D3560))</f>
        <v/>
      </c>
    </row>
    <row r="3561" spans="6:6" ht="16" x14ac:dyDescent="0.2">
      <c r="F3561" s="47" t="str">
        <f ca="1">IF(_SF_CORE!$A$2="BLOCK",NA(),IF(OR(D3561="",E3561=""),"",E3561-D3561))</f>
        <v/>
      </c>
    </row>
    <row r="3562" spans="6:6" ht="16" x14ac:dyDescent="0.2">
      <c r="F3562" s="47" t="str">
        <f ca="1">IF(_SF_CORE!$A$2="BLOCK",NA(),IF(OR(D3562="",E3562=""),"",E3562-D3562))</f>
        <v/>
      </c>
    </row>
    <row r="3563" spans="6:6" ht="16" x14ac:dyDescent="0.2">
      <c r="F3563" s="47" t="str">
        <f ca="1">IF(_SF_CORE!$A$2="BLOCK",NA(),IF(OR(D3563="",E3563=""),"",E3563-D3563))</f>
        <v/>
      </c>
    </row>
    <row r="3564" spans="6:6" ht="16" x14ac:dyDescent="0.2">
      <c r="F3564" s="47" t="str">
        <f ca="1">IF(_SF_CORE!$A$2="BLOCK",NA(),IF(OR(D3564="",E3564=""),"",E3564-D3564))</f>
        <v/>
      </c>
    </row>
    <row r="3565" spans="6:6" ht="16" x14ac:dyDescent="0.2">
      <c r="F3565" s="47" t="str">
        <f ca="1">IF(_SF_CORE!$A$2="BLOCK",NA(),IF(OR(D3565="",E3565=""),"",E3565-D3565))</f>
        <v/>
      </c>
    </row>
    <row r="3566" spans="6:6" ht="16" x14ac:dyDescent="0.2">
      <c r="F3566" s="47" t="str">
        <f ca="1">IF(_SF_CORE!$A$2="BLOCK",NA(),IF(OR(D3566="",E3566=""),"",E3566-D3566))</f>
        <v/>
      </c>
    </row>
    <row r="3567" spans="6:6" ht="16" x14ac:dyDescent="0.2">
      <c r="F3567" s="47" t="str">
        <f ca="1">IF(_SF_CORE!$A$2="BLOCK",NA(),IF(OR(D3567="",E3567=""),"",E3567-D3567))</f>
        <v/>
      </c>
    </row>
    <row r="3568" spans="6:6" ht="16" x14ac:dyDescent="0.2">
      <c r="F3568" s="47" t="str">
        <f ca="1">IF(_SF_CORE!$A$2="BLOCK",NA(),IF(OR(D3568="",E3568=""),"",E3568-D3568))</f>
        <v/>
      </c>
    </row>
    <row r="3569" spans="6:6" ht="16" x14ac:dyDescent="0.2">
      <c r="F3569" s="47" t="str">
        <f ca="1">IF(_SF_CORE!$A$2="BLOCK",NA(),IF(OR(D3569="",E3569=""),"",E3569-D3569))</f>
        <v/>
      </c>
    </row>
    <row r="3570" spans="6:6" ht="16" x14ac:dyDescent="0.2">
      <c r="F3570" s="47" t="str">
        <f ca="1">IF(_SF_CORE!$A$2="BLOCK",NA(),IF(OR(D3570="",E3570=""),"",E3570-D3570))</f>
        <v/>
      </c>
    </row>
    <row r="3571" spans="6:6" ht="16" x14ac:dyDescent="0.2">
      <c r="F3571" s="47" t="str">
        <f ca="1">IF(_SF_CORE!$A$2="BLOCK",NA(),IF(OR(D3571="",E3571=""),"",E3571-D3571))</f>
        <v/>
      </c>
    </row>
    <row r="3572" spans="6:6" ht="16" x14ac:dyDescent="0.2">
      <c r="F3572" s="47" t="str">
        <f ca="1">IF(_SF_CORE!$A$2="BLOCK",NA(),IF(OR(D3572="",E3572=""),"",E3572-D3572))</f>
        <v/>
      </c>
    </row>
    <row r="3573" spans="6:6" ht="16" x14ac:dyDescent="0.2">
      <c r="F3573" s="47" t="str">
        <f ca="1">IF(_SF_CORE!$A$2="BLOCK",NA(),IF(OR(D3573="",E3573=""),"",E3573-D3573))</f>
        <v/>
      </c>
    </row>
    <row r="3574" spans="6:6" ht="16" x14ac:dyDescent="0.2">
      <c r="F3574" s="47" t="str">
        <f ca="1">IF(_SF_CORE!$A$2="BLOCK",NA(),IF(OR(D3574="",E3574=""),"",E3574-D3574))</f>
        <v/>
      </c>
    </row>
    <row r="3575" spans="6:6" ht="16" x14ac:dyDescent="0.2">
      <c r="F3575" s="47" t="str">
        <f ca="1">IF(_SF_CORE!$A$2="BLOCK",NA(),IF(OR(D3575="",E3575=""),"",E3575-D3575))</f>
        <v/>
      </c>
    </row>
    <row r="3576" spans="6:6" ht="16" x14ac:dyDescent="0.2">
      <c r="F3576" s="47" t="str">
        <f ca="1">IF(_SF_CORE!$A$2="BLOCK",NA(),IF(OR(D3576="",E3576=""),"",E3576-D3576))</f>
        <v/>
      </c>
    </row>
    <row r="3577" spans="6:6" ht="16" x14ac:dyDescent="0.2">
      <c r="F3577" s="47" t="str">
        <f ca="1">IF(_SF_CORE!$A$2="BLOCK",NA(),IF(OR(D3577="",E3577=""),"",E3577-D3577))</f>
        <v/>
      </c>
    </row>
    <row r="3578" spans="6:6" ht="16" x14ac:dyDescent="0.2">
      <c r="F3578" s="47" t="str">
        <f ca="1">IF(_SF_CORE!$A$2="BLOCK",NA(),IF(OR(D3578="",E3578=""),"",E3578-D3578))</f>
        <v/>
      </c>
    </row>
    <row r="3579" spans="6:6" ht="16" x14ac:dyDescent="0.2">
      <c r="F3579" s="47" t="str">
        <f ca="1">IF(_SF_CORE!$A$2="BLOCK",NA(),IF(OR(D3579="",E3579=""),"",E3579-D3579))</f>
        <v/>
      </c>
    </row>
    <row r="3580" spans="6:6" ht="16" x14ac:dyDescent="0.2">
      <c r="F3580" s="47" t="str">
        <f ca="1">IF(_SF_CORE!$A$2="BLOCK",NA(),IF(OR(D3580="",E3580=""),"",E3580-D3580))</f>
        <v/>
      </c>
    </row>
    <row r="3581" spans="6:6" ht="16" x14ac:dyDescent="0.2">
      <c r="F3581" s="47" t="str">
        <f ca="1">IF(_SF_CORE!$A$2="BLOCK",NA(),IF(OR(D3581="",E3581=""),"",E3581-D3581))</f>
        <v/>
      </c>
    </row>
    <row r="3582" spans="6:6" ht="16" x14ac:dyDescent="0.2">
      <c r="F3582" s="47" t="str">
        <f ca="1">IF(_SF_CORE!$A$2="BLOCK",NA(),IF(OR(D3582="",E3582=""),"",E3582-D3582))</f>
        <v/>
      </c>
    </row>
    <row r="3583" spans="6:6" ht="16" x14ac:dyDescent="0.2">
      <c r="F3583" s="47" t="str">
        <f ca="1">IF(_SF_CORE!$A$2="BLOCK",NA(),IF(OR(D3583="",E3583=""),"",E3583-D3583))</f>
        <v/>
      </c>
    </row>
    <row r="3584" spans="6:6" ht="16" x14ac:dyDescent="0.2">
      <c r="F3584" s="47" t="str">
        <f ca="1">IF(_SF_CORE!$A$2="BLOCK",NA(),IF(OR(D3584="",E3584=""),"",E3584-D3584))</f>
        <v/>
      </c>
    </row>
    <row r="3585" spans="6:6" ht="16" x14ac:dyDescent="0.2">
      <c r="F3585" s="47" t="str">
        <f ca="1">IF(_SF_CORE!$A$2="BLOCK",NA(),IF(OR(D3585="",E3585=""),"",E3585-D3585))</f>
        <v/>
      </c>
    </row>
    <row r="3586" spans="6:6" ht="16" x14ac:dyDescent="0.2">
      <c r="F3586" s="47" t="str">
        <f ca="1">IF(_SF_CORE!$A$2="BLOCK",NA(),IF(OR(D3586="",E3586=""),"",E3586-D3586))</f>
        <v/>
      </c>
    </row>
    <row r="3587" spans="6:6" ht="16" x14ac:dyDescent="0.2">
      <c r="F3587" s="47" t="str">
        <f ca="1">IF(_SF_CORE!$A$2="BLOCK",NA(),IF(OR(D3587="",E3587=""),"",E3587-D3587))</f>
        <v/>
      </c>
    </row>
    <row r="3588" spans="6:6" ht="16" x14ac:dyDescent="0.2">
      <c r="F3588" s="47" t="str">
        <f ca="1">IF(_SF_CORE!$A$2="BLOCK",NA(),IF(OR(D3588="",E3588=""),"",E3588-D3588))</f>
        <v/>
      </c>
    </row>
    <row r="3589" spans="6:6" ht="16" x14ac:dyDescent="0.2">
      <c r="F3589" s="47" t="str">
        <f ca="1">IF(_SF_CORE!$A$2="BLOCK",NA(),IF(OR(D3589="",E3589=""),"",E3589-D3589))</f>
        <v/>
      </c>
    </row>
    <row r="3590" spans="6:6" ht="16" x14ac:dyDescent="0.2">
      <c r="F3590" s="47" t="str">
        <f ca="1">IF(_SF_CORE!$A$2="BLOCK",NA(),IF(OR(D3590="",E3590=""),"",E3590-D3590))</f>
        <v/>
      </c>
    </row>
    <row r="3591" spans="6:6" ht="16" x14ac:dyDescent="0.2">
      <c r="F3591" s="47" t="str">
        <f ca="1">IF(_SF_CORE!$A$2="BLOCK",NA(),IF(OR(D3591="",E3591=""),"",E3591-D3591))</f>
        <v/>
      </c>
    </row>
    <row r="3592" spans="6:6" ht="16" x14ac:dyDescent="0.2">
      <c r="F3592" s="47" t="str">
        <f ca="1">IF(_SF_CORE!$A$2="BLOCK",NA(),IF(OR(D3592="",E3592=""),"",E3592-D3592))</f>
        <v/>
      </c>
    </row>
    <row r="3593" spans="6:6" ht="16" x14ac:dyDescent="0.2">
      <c r="F3593" s="47" t="str">
        <f ca="1">IF(_SF_CORE!$A$2="BLOCK",NA(),IF(OR(D3593="",E3593=""),"",E3593-D3593))</f>
        <v/>
      </c>
    </row>
    <row r="3594" spans="6:6" ht="16" x14ac:dyDescent="0.2">
      <c r="F3594" s="47" t="str">
        <f ca="1">IF(_SF_CORE!$A$2="BLOCK",NA(),IF(OR(D3594="",E3594=""),"",E3594-D3594))</f>
        <v/>
      </c>
    </row>
    <row r="3595" spans="6:6" ht="16" x14ac:dyDescent="0.2">
      <c r="F3595" s="47" t="str">
        <f ca="1">IF(_SF_CORE!$A$2="BLOCK",NA(),IF(OR(D3595="",E3595=""),"",E3595-D3595))</f>
        <v/>
      </c>
    </row>
    <row r="3596" spans="6:6" ht="16" x14ac:dyDescent="0.2">
      <c r="F3596" s="47" t="str">
        <f ca="1">IF(_SF_CORE!$A$2="BLOCK",NA(),IF(OR(D3596="",E3596=""),"",E3596-D3596))</f>
        <v/>
      </c>
    </row>
    <row r="3597" spans="6:6" ht="16" x14ac:dyDescent="0.2">
      <c r="F3597" s="47" t="str">
        <f ca="1">IF(_SF_CORE!$A$2="BLOCK",NA(),IF(OR(D3597="",E3597=""),"",E3597-D3597))</f>
        <v/>
      </c>
    </row>
    <row r="3598" spans="6:6" ht="16" x14ac:dyDescent="0.2">
      <c r="F3598" s="47" t="str">
        <f ca="1">IF(_SF_CORE!$A$2="BLOCK",NA(),IF(OR(D3598="",E3598=""),"",E3598-D3598))</f>
        <v/>
      </c>
    </row>
    <row r="3599" spans="6:6" ht="16" x14ac:dyDescent="0.2">
      <c r="F3599" s="47" t="str">
        <f ca="1">IF(_SF_CORE!$A$2="BLOCK",NA(),IF(OR(D3599="",E3599=""),"",E3599-D3599))</f>
        <v/>
      </c>
    </row>
    <row r="3600" spans="6:6" ht="16" x14ac:dyDescent="0.2">
      <c r="F3600" s="47" t="str">
        <f ca="1">IF(_SF_CORE!$A$2="BLOCK",NA(),IF(OR(D3600="",E3600=""),"",E3600-D3600))</f>
        <v/>
      </c>
    </row>
    <row r="3601" spans="6:6" ht="16" x14ac:dyDescent="0.2">
      <c r="F3601" s="47" t="str">
        <f ca="1">IF(_SF_CORE!$A$2="BLOCK",NA(),IF(OR(D3601="",E3601=""),"",E3601-D3601))</f>
        <v/>
      </c>
    </row>
    <row r="3602" spans="6:6" ht="16" x14ac:dyDescent="0.2">
      <c r="F3602" s="47" t="str">
        <f ca="1">IF(_SF_CORE!$A$2="BLOCK",NA(),IF(OR(D3602="",E3602=""),"",E3602-D3602))</f>
        <v/>
      </c>
    </row>
    <row r="3603" spans="6:6" ht="16" x14ac:dyDescent="0.2">
      <c r="F3603" s="47" t="str">
        <f ca="1">IF(_SF_CORE!$A$2="BLOCK",NA(),IF(OR(D3603="",E3603=""),"",E3603-D3603))</f>
        <v/>
      </c>
    </row>
    <row r="3604" spans="6:6" ht="16" x14ac:dyDescent="0.2">
      <c r="F3604" s="47" t="str">
        <f ca="1">IF(_SF_CORE!$A$2="BLOCK",NA(),IF(OR(D3604="",E3604=""),"",E3604-D3604))</f>
        <v/>
      </c>
    </row>
    <row r="3605" spans="6:6" ht="16" x14ac:dyDescent="0.2">
      <c r="F3605" s="47" t="str">
        <f ca="1">IF(_SF_CORE!$A$2="BLOCK",NA(),IF(OR(D3605="",E3605=""),"",E3605-D3605))</f>
        <v/>
      </c>
    </row>
    <row r="3606" spans="6:6" ht="16" x14ac:dyDescent="0.2">
      <c r="F3606" s="47" t="str">
        <f ca="1">IF(_SF_CORE!$A$2="BLOCK",NA(),IF(OR(D3606="",E3606=""),"",E3606-D3606))</f>
        <v/>
      </c>
    </row>
    <row r="3607" spans="6:6" ht="16" x14ac:dyDescent="0.2">
      <c r="F3607" s="47" t="str">
        <f ca="1">IF(_SF_CORE!$A$2="BLOCK",NA(),IF(OR(D3607="",E3607=""),"",E3607-D3607))</f>
        <v/>
      </c>
    </row>
    <row r="3608" spans="6:6" ht="16" x14ac:dyDescent="0.2">
      <c r="F3608" s="47" t="str">
        <f ca="1">IF(_SF_CORE!$A$2="BLOCK",NA(),IF(OR(D3608="",E3608=""),"",E3608-D3608))</f>
        <v/>
      </c>
    </row>
    <row r="3609" spans="6:6" ht="16" x14ac:dyDescent="0.2">
      <c r="F3609" s="47" t="str">
        <f ca="1">IF(_SF_CORE!$A$2="BLOCK",NA(),IF(OR(D3609="",E3609=""),"",E3609-D3609))</f>
        <v/>
      </c>
    </row>
    <row r="3610" spans="6:6" ht="16" x14ac:dyDescent="0.2">
      <c r="F3610" s="47" t="str">
        <f ca="1">IF(_SF_CORE!$A$2="BLOCK",NA(),IF(OR(D3610="",E3610=""),"",E3610-D3610))</f>
        <v/>
      </c>
    </row>
    <row r="3611" spans="6:6" ht="16" x14ac:dyDescent="0.2">
      <c r="F3611" s="47" t="str">
        <f ca="1">IF(_SF_CORE!$A$2="BLOCK",NA(),IF(OR(D3611="",E3611=""),"",E3611-D3611))</f>
        <v/>
      </c>
    </row>
    <row r="3612" spans="6:6" ht="16" x14ac:dyDescent="0.2">
      <c r="F3612" s="47" t="str">
        <f ca="1">IF(_SF_CORE!$A$2="BLOCK",NA(),IF(OR(D3612="",E3612=""),"",E3612-D3612))</f>
        <v/>
      </c>
    </row>
    <row r="3613" spans="6:6" ht="16" x14ac:dyDescent="0.2">
      <c r="F3613" s="47" t="str">
        <f ca="1">IF(_SF_CORE!$A$2="BLOCK",NA(),IF(OR(D3613="",E3613=""),"",E3613-D3613))</f>
        <v/>
      </c>
    </row>
    <row r="3614" spans="6:6" ht="16" x14ac:dyDescent="0.2">
      <c r="F3614" s="47" t="str">
        <f ca="1">IF(_SF_CORE!$A$2="BLOCK",NA(),IF(OR(D3614="",E3614=""),"",E3614-D3614))</f>
        <v/>
      </c>
    </row>
    <row r="3615" spans="6:6" ht="16" x14ac:dyDescent="0.2">
      <c r="F3615" s="47" t="str">
        <f ca="1">IF(_SF_CORE!$A$2="BLOCK",NA(),IF(OR(D3615="",E3615=""),"",E3615-D3615))</f>
        <v/>
      </c>
    </row>
    <row r="3616" spans="6:6" ht="16" x14ac:dyDescent="0.2">
      <c r="F3616" s="47" t="str">
        <f ca="1">IF(_SF_CORE!$A$2="BLOCK",NA(),IF(OR(D3616="",E3616=""),"",E3616-D3616))</f>
        <v/>
      </c>
    </row>
    <row r="3617" spans="6:6" ht="16" x14ac:dyDescent="0.2">
      <c r="F3617" s="47" t="str">
        <f ca="1">IF(_SF_CORE!$A$2="BLOCK",NA(),IF(OR(D3617="",E3617=""),"",E3617-D3617))</f>
        <v/>
      </c>
    </row>
    <row r="3618" spans="6:6" ht="16" x14ac:dyDescent="0.2">
      <c r="F3618" s="47" t="str">
        <f ca="1">IF(_SF_CORE!$A$2="BLOCK",NA(),IF(OR(D3618="",E3618=""),"",E3618-D3618))</f>
        <v/>
      </c>
    </row>
    <row r="3619" spans="6:6" ht="16" x14ac:dyDescent="0.2">
      <c r="F3619" s="47" t="str">
        <f ca="1">IF(_SF_CORE!$A$2="BLOCK",NA(),IF(OR(D3619="",E3619=""),"",E3619-D3619))</f>
        <v/>
      </c>
    </row>
    <row r="3620" spans="6:6" ht="16" x14ac:dyDescent="0.2">
      <c r="F3620" s="47" t="str">
        <f ca="1">IF(_SF_CORE!$A$2="BLOCK",NA(),IF(OR(D3620="",E3620=""),"",E3620-D3620))</f>
        <v/>
      </c>
    </row>
    <row r="3621" spans="6:6" ht="16" x14ac:dyDescent="0.2">
      <c r="F3621" s="47" t="str">
        <f ca="1">IF(_SF_CORE!$A$2="BLOCK",NA(),IF(OR(D3621="",E3621=""),"",E3621-D3621))</f>
        <v/>
      </c>
    </row>
    <row r="3622" spans="6:6" ht="16" x14ac:dyDescent="0.2">
      <c r="F3622" s="47" t="str">
        <f ca="1">IF(_SF_CORE!$A$2="BLOCK",NA(),IF(OR(D3622="",E3622=""),"",E3622-D3622))</f>
        <v/>
      </c>
    </row>
    <row r="3623" spans="6:6" ht="16" x14ac:dyDescent="0.2">
      <c r="F3623" s="47" t="str">
        <f ca="1">IF(_SF_CORE!$A$2="BLOCK",NA(),IF(OR(D3623="",E3623=""),"",E3623-D3623))</f>
        <v/>
      </c>
    </row>
    <row r="3624" spans="6:6" ht="16" x14ac:dyDescent="0.2">
      <c r="F3624" s="47" t="str">
        <f ca="1">IF(_SF_CORE!$A$2="BLOCK",NA(),IF(OR(D3624="",E3624=""),"",E3624-D3624))</f>
        <v/>
      </c>
    </row>
    <row r="3625" spans="6:6" ht="16" x14ac:dyDescent="0.2">
      <c r="F3625" s="47" t="str">
        <f ca="1">IF(_SF_CORE!$A$2="BLOCK",NA(),IF(OR(D3625="",E3625=""),"",E3625-D3625))</f>
        <v/>
      </c>
    </row>
    <row r="3626" spans="6:6" ht="16" x14ac:dyDescent="0.2">
      <c r="F3626" s="47" t="str">
        <f ca="1">IF(_SF_CORE!$A$2="BLOCK",NA(),IF(OR(D3626="",E3626=""),"",E3626-D3626))</f>
        <v/>
      </c>
    </row>
    <row r="3627" spans="6:6" ht="16" x14ac:dyDescent="0.2">
      <c r="F3627" s="47" t="str">
        <f ca="1">IF(_SF_CORE!$A$2="BLOCK",NA(),IF(OR(D3627="",E3627=""),"",E3627-D3627))</f>
        <v/>
      </c>
    </row>
    <row r="3628" spans="6:6" ht="16" x14ac:dyDescent="0.2">
      <c r="F3628" s="47" t="str">
        <f ca="1">IF(_SF_CORE!$A$2="BLOCK",NA(),IF(OR(D3628="",E3628=""),"",E3628-D3628))</f>
        <v/>
      </c>
    </row>
    <row r="3629" spans="6:6" ht="16" x14ac:dyDescent="0.2">
      <c r="F3629" s="47" t="str">
        <f ca="1">IF(_SF_CORE!$A$2="BLOCK",NA(),IF(OR(D3629="",E3629=""),"",E3629-D3629))</f>
        <v/>
      </c>
    </row>
    <row r="3630" spans="6:6" ht="16" x14ac:dyDescent="0.2">
      <c r="F3630" s="47" t="str">
        <f ca="1">IF(_SF_CORE!$A$2="BLOCK",NA(),IF(OR(D3630="",E3630=""),"",E3630-D3630))</f>
        <v/>
      </c>
    </row>
    <row r="3631" spans="6:6" ht="16" x14ac:dyDescent="0.2">
      <c r="F3631" s="47" t="str">
        <f ca="1">IF(_SF_CORE!$A$2="BLOCK",NA(),IF(OR(D3631="",E3631=""),"",E3631-D3631))</f>
        <v/>
      </c>
    </row>
    <row r="3632" spans="6:6" ht="16" x14ac:dyDescent="0.2">
      <c r="F3632" s="47" t="str">
        <f ca="1">IF(_SF_CORE!$A$2="BLOCK",NA(),IF(OR(D3632="",E3632=""),"",E3632-D3632))</f>
        <v/>
      </c>
    </row>
    <row r="3633" spans="6:6" ht="16" x14ac:dyDescent="0.2">
      <c r="F3633" s="47" t="str">
        <f ca="1">IF(_SF_CORE!$A$2="BLOCK",NA(),IF(OR(D3633="",E3633=""),"",E3633-D3633))</f>
        <v/>
      </c>
    </row>
    <row r="3634" spans="6:6" ht="16" x14ac:dyDescent="0.2">
      <c r="F3634" s="47" t="str">
        <f ca="1">IF(_SF_CORE!$A$2="BLOCK",NA(),IF(OR(D3634="",E3634=""),"",E3634-D3634))</f>
        <v/>
      </c>
    </row>
    <row r="3635" spans="6:6" ht="16" x14ac:dyDescent="0.2">
      <c r="F3635" s="47" t="str">
        <f ca="1">IF(_SF_CORE!$A$2="BLOCK",NA(),IF(OR(D3635="",E3635=""),"",E3635-D3635))</f>
        <v/>
      </c>
    </row>
    <row r="3636" spans="6:6" ht="16" x14ac:dyDescent="0.2">
      <c r="F3636" s="47" t="str">
        <f ca="1">IF(_SF_CORE!$A$2="BLOCK",NA(),IF(OR(D3636="",E3636=""),"",E3636-D3636))</f>
        <v/>
      </c>
    </row>
    <row r="3637" spans="6:6" ht="16" x14ac:dyDescent="0.2">
      <c r="F3637" s="47" t="str">
        <f ca="1">IF(_SF_CORE!$A$2="BLOCK",NA(),IF(OR(D3637="",E3637=""),"",E3637-D3637))</f>
        <v/>
      </c>
    </row>
    <row r="3638" spans="6:6" ht="16" x14ac:dyDescent="0.2">
      <c r="F3638" s="47" t="str">
        <f ca="1">IF(_SF_CORE!$A$2="BLOCK",NA(),IF(OR(D3638="",E3638=""),"",E3638-D3638))</f>
        <v/>
      </c>
    </row>
    <row r="3639" spans="6:6" ht="16" x14ac:dyDescent="0.2">
      <c r="F3639" s="47" t="str">
        <f ca="1">IF(_SF_CORE!$A$2="BLOCK",NA(),IF(OR(D3639="",E3639=""),"",E3639-D3639))</f>
        <v/>
      </c>
    </row>
    <row r="3640" spans="6:6" ht="16" x14ac:dyDescent="0.2">
      <c r="F3640" s="47" t="str">
        <f ca="1">IF(_SF_CORE!$A$2="BLOCK",NA(),IF(OR(D3640="",E3640=""),"",E3640-D3640))</f>
        <v/>
      </c>
    </row>
    <row r="3641" spans="6:6" ht="16" x14ac:dyDescent="0.2">
      <c r="F3641" s="47" t="str">
        <f ca="1">IF(_SF_CORE!$A$2="BLOCK",NA(),IF(OR(D3641="",E3641=""),"",E3641-D3641))</f>
        <v/>
      </c>
    </row>
    <row r="3642" spans="6:6" ht="16" x14ac:dyDescent="0.2">
      <c r="F3642" s="47" t="str">
        <f ca="1">IF(_SF_CORE!$A$2="BLOCK",NA(),IF(OR(D3642="",E3642=""),"",E3642-D3642))</f>
        <v/>
      </c>
    </row>
    <row r="3643" spans="6:6" ht="16" x14ac:dyDescent="0.2">
      <c r="F3643" s="47" t="str">
        <f ca="1">IF(_SF_CORE!$A$2="BLOCK",NA(),IF(OR(D3643="",E3643=""),"",E3643-D3643))</f>
        <v/>
      </c>
    </row>
    <row r="3644" spans="6:6" ht="16" x14ac:dyDescent="0.2">
      <c r="F3644" s="47" t="str">
        <f ca="1">IF(_SF_CORE!$A$2="BLOCK",NA(),IF(OR(D3644="",E3644=""),"",E3644-D3644))</f>
        <v/>
      </c>
    </row>
    <row r="3645" spans="6:6" ht="16" x14ac:dyDescent="0.2">
      <c r="F3645" s="47" t="str">
        <f ca="1">IF(_SF_CORE!$A$2="BLOCK",NA(),IF(OR(D3645="",E3645=""),"",E3645-D3645))</f>
        <v/>
      </c>
    </row>
    <row r="3646" spans="6:6" ht="16" x14ac:dyDescent="0.2">
      <c r="F3646" s="47" t="str">
        <f ca="1">IF(_SF_CORE!$A$2="BLOCK",NA(),IF(OR(D3646="",E3646=""),"",E3646-D3646))</f>
        <v/>
      </c>
    </row>
    <row r="3647" spans="6:6" ht="16" x14ac:dyDescent="0.2">
      <c r="F3647" s="47" t="str">
        <f ca="1">IF(_SF_CORE!$A$2="BLOCK",NA(),IF(OR(D3647="",E3647=""),"",E3647-D3647))</f>
        <v/>
      </c>
    </row>
    <row r="3648" spans="6:6" ht="16" x14ac:dyDescent="0.2">
      <c r="F3648" s="47" t="str">
        <f ca="1">IF(_SF_CORE!$A$2="BLOCK",NA(),IF(OR(D3648="",E3648=""),"",E3648-D3648))</f>
        <v/>
      </c>
    </row>
    <row r="3649" spans="6:6" ht="16" x14ac:dyDescent="0.2">
      <c r="F3649" s="47" t="str">
        <f ca="1">IF(_SF_CORE!$A$2="BLOCK",NA(),IF(OR(D3649="",E3649=""),"",E3649-D3649))</f>
        <v/>
      </c>
    </row>
    <row r="3650" spans="6:6" ht="16" x14ac:dyDescent="0.2">
      <c r="F3650" s="47" t="str">
        <f ca="1">IF(_SF_CORE!$A$2="BLOCK",NA(),IF(OR(D3650="",E3650=""),"",E3650-D3650))</f>
        <v/>
      </c>
    </row>
    <row r="3651" spans="6:6" ht="16" x14ac:dyDescent="0.2">
      <c r="F3651" s="47" t="str">
        <f ca="1">IF(_SF_CORE!$A$2="BLOCK",NA(),IF(OR(D3651="",E3651=""),"",E3651-D3651))</f>
        <v/>
      </c>
    </row>
    <row r="3652" spans="6:6" ht="16" x14ac:dyDescent="0.2">
      <c r="F3652" s="47" t="str">
        <f ca="1">IF(_SF_CORE!$A$2="BLOCK",NA(),IF(OR(D3652="",E3652=""),"",E3652-D3652))</f>
        <v/>
      </c>
    </row>
    <row r="3653" spans="6:6" ht="16" x14ac:dyDescent="0.2">
      <c r="F3653" s="47" t="str">
        <f ca="1">IF(_SF_CORE!$A$2="BLOCK",NA(),IF(OR(D3653="",E3653=""),"",E3653-D3653))</f>
        <v/>
      </c>
    </row>
    <row r="3654" spans="6:6" ht="16" x14ac:dyDescent="0.2">
      <c r="F3654" s="47" t="str">
        <f ca="1">IF(_SF_CORE!$A$2="BLOCK",NA(),IF(OR(D3654="",E3654=""),"",E3654-D3654))</f>
        <v/>
      </c>
    </row>
    <row r="3655" spans="6:6" ht="16" x14ac:dyDescent="0.2">
      <c r="F3655" s="47" t="str">
        <f ca="1">IF(_SF_CORE!$A$2="BLOCK",NA(),IF(OR(D3655="",E3655=""),"",E3655-D3655))</f>
        <v/>
      </c>
    </row>
    <row r="3656" spans="6:6" ht="16" x14ac:dyDescent="0.2">
      <c r="F3656" s="47" t="str">
        <f ca="1">IF(_SF_CORE!$A$2="BLOCK",NA(),IF(OR(D3656="",E3656=""),"",E3656-D3656))</f>
        <v/>
      </c>
    </row>
    <row r="3657" spans="6:6" ht="16" x14ac:dyDescent="0.2">
      <c r="F3657" s="47" t="str">
        <f ca="1">IF(_SF_CORE!$A$2="BLOCK",NA(),IF(OR(D3657="",E3657=""),"",E3657-D3657))</f>
        <v/>
      </c>
    </row>
    <row r="3658" spans="6:6" ht="16" x14ac:dyDescent="0.2">
      <c r="F3658" s="47" t="str">
        <f ca="1">IF(_SF_CORE!$A$2="BLOCK",NA(),IF(OR(D3658="",E3658=""),"",E3658-D3658))</f>
        <v/>
      </c>
    </row>
    <row r="3659" spans="6:6" ht="16" x14ac:dyDescent="0.2">
      <c r="F3659" s="47" t="str">
        <f ca="1">IF(_SF_CORE!$A$2="BLOCK",NA(),IF(OR(D3659="",E3659=""),"",E3659-D3659))</f>
        <v/>
      </c>
    </row>
    <row r="3660" spans="6:6" ht="16" x14ac:dyDescent="0.2">
      <c r="F3660" s="47" t="str">
        <f ca="1">IF(_SF_CORE!$A$2="BLOCK",NA(),IF(OR(D3660="",E3660=""),"",E3660-D3660))</f>
        <v/>
      </c>
    </row>
    <row r="3661" spans="6:6" ht="16" x14ac:dyDescent="0.2">
      <c r="F3661" s="47" t="str">
        <f ca="1">IF(_SF_CORE!$A$2="BLOCK",NA(),IF(OR(D3661="",E3661=""),"",E3661-D3661))</f>
        <v/>
      </c>
    </row>
    <row r="3662" spans="6:6" ht="16" x14ac:dyDescent="0.2">
      <c r="F3662" s="47" t="str">
        <f ca="1">IF(_SF_CORE!$A$2="BLOCK",NA(),IF(OR(D3662="",E3662=""),"",E3662-D3662))</f>
        <v/>
      </c>
    </row>
    <row r="3663" spans="6:6" ht="16" x14ac:dyDescent="0.2">
      <c r="F3663" s="47" t="str">
        <f ca="1">IF(_SF_CORE!$A$2="BLOCK",NA(),IF(OR(D3663="",E3663=""),"",E3663-D3663))</f>
        <v/>
      </c>
    </row>
    <row r="3664" spans="6:6" ht="16" x14ac:dyDescent="0.2">
      <c r="F3664" s="47" t="str">
        <f ca="1">IF(_SF_CORE!$A$2="BLOCK",NA(),IF(OR(D3664="",E3664=""),"",E3664-D3664))</f>
        <v/>
      </c>
    </row>
    <row r="3665" spans="6:6" ht="16" x14ac:dyDescent="0.2">
      <c r="F3665" s="47" t="str">
        <f ca="1">IF(_SF_CORE!$A$2="BLOCK",NA(),IF(OR(D3665="",E3665=""),"",E3665-D3665))</f>
        <v/>
      </c>
    </row>
    <row r="3666" spans="6:6" ht="16" x14ac:dyDescent="0.2">
      <c r="F3666" s="47" t="str">
        <f ca="1">IF(_SF_CORE!$A$2="BLOCK",NA(),IF(OR(D3666="",E3666=""),"",E3666-D3666))</f>
        <v/>
      </c>
    </row>
    <row r="3667" spans="6:6" ht="16" x14ac:dyDescent="0.2">
      <c r="F3667" s="47" t="str">
        <f ca="1">IF(_SF_CORE!$A$2="BLOCK",NA(),IF(OR(D3667="",E3667=""),"",E3667-D3667))</f>
        <v/>
      </c>
    </row>
    <row r="3668" spans="6:6" ht="16" x14ac:dyDescent="0.2">
      <c r="F3668" s="47" t="str">
        <f ca="1">IF(_SF_CORE!$A$2="BLOCK",NA(),IF(OR(D3668="",E3668=""),"",E3668-D3668))</f>
        <v/>
      </c>
    </row>
    <row r="3669" spans="6:6" ht="16" x14ac:dyDescent="0.2">
      <c r="F3669" s="47" t="str">
        <f ca="1">IF(_SF_CORE!$A$2="BLOCK",NA(),IF(OR(D3669="",E3669=""),"",E3669-D3669))</f>
        <v/>
      </c>
    </row>
    <row r="3670" spans="6:6" ht="16" x14ac:dyDescent="0.2">
      <c r="F3670" s="47" t="str">
        <f ca="1">IF(_SF_CORE!$A$2="BLOCK",NA(),IF(OR(D3670="",E3670=""),"",E3670-D3670))</f>
        <v/>
      </c>
    </row>
    <row r="3671" spans="6:6" ht="16" x14ac:dyDescent="0.2">
      <c r="F3671" s="47" t="str">
        <f ca="1">IF(_SF_CORE!$A$2="BLOCK",NA(),IF(OR(D3671="",E3671=""),"",E3671-D3671))</f>
        <v/>
      </c>
    </row>
    <row r="3672" spans="6:6" ht="16" x14ac:dyDescent="0.2">
      <c r="F3672" s="47" t="str">
        <f ca="1">IF(_SF_CORE!$A$2="BLOCK",NA(),IF(OR(D3672="",E3672=""),"",E3672-D3672))</f>
        <v/>
      </c>
    </row>
    <row r="3673" spans="6:6" ht="16" x14ac:dyDescent="0.2">
      <c r="F3673" s="47" t="str">
        <f ca="1">IF(_SF_CORE!$A$2="BLOCK",NA(),IF(OR(D3673="",E3673=""),"",E3673-D3673))</f>
        <v/>
      </c>
    </row>
    <row r="3674" spans="6:6" ht="16" x14ac:dyDescent="0.2">
      <c r="F3674" s="47" t="str">
        <f ca="1">IF(_SF_CORE!$A$2="BLOCK",NA(),IF(OR(D3674="",E3674=""),"",E3674-D3674))</f>
        <v/>
      </c>
    </row>
    <row r="3675" spans="6:6" ht="16" x14ac:dyDescent="0.2">
      <c r="F3675" s="47" t="str">
        <f ca="1">IF(_SF_CORE!$A$2="BLOCK",NA(),IF(OR(D3675="",E3675=""),"",E3675-D3675))</f>
        <v/>
      </c>
    </row>
    <row r="3676" spans="6:6" ht="16" x14ac:dyDescent="0.2">
      <c r="F3676" s="47" t="str">
        <f ca="1">IF(_SF_CORE!$A$2="BLOCK",NA(),IF(OR(D3676="",E3676=""),"",E3676-D3676))</f>
        <v/>
      </c>
    </row>
    <row r="3677" spans="6:6" ht="16" x14ac:dyDescent="0.2">
      <c r="F3677" s="47" t="str">
        <f ca="1">IF(_SF_CORE!$A$2="BLOCK",NA(),IF(OR(D3677="",E3677=""),"",E3677-D3677))</f>
        <v/>
      </c>
    </row>
    <row r="3678" spans="6:6" ht="16" x14ac:dyDescent="0.2">
      <c r="F3678" s="47" t="str">
        <f ca="1">IF(_SF_CORE!$A$2="BLOCK",NA(),IF(OR(D3678="",E3678=""),"",E3678-D3678))</f>
        <v/>
      </c>
    </row>
    <row r="3679" spans="6:6" ht="16" x14ac:dyDescent="0.2">
      <c r="F3679" s="47" t="str">
        <f ca="1">IF(_SF_CORE!$A$2="BLOCK",NA(),IF(OR(D3679="",E3679=""),"",E3679-D3679))</f>
        <v/>
      </c>
    </row>
    <row r="3680" spans="6:6" ht="16" x14ac:dyDescent="0.2">
      <c r="F3680" s="47" t="str">
        <f ca="1">IF(_SF_CORE!$A$2="BLOCK",NA(),IF(OR(D3680="",E3680=""),"",E3680-D3680))</f>
        <v/>
      </c>
    </row>
    <row r="3681" spans="6:6" ht="16" x14ac:dyDescent="0.2">
      <c r="F3681" s="47" t="str">
        <f ca="1">IF(_SF_CORE!$A$2="BLOCK",NA(),IF(OR(D3681="",E3681=""),"",E3681-D3681))</f>
        <v/>
      </c>
    </row>
    <row r="3682" spans="6:6" ht="16" x14ac:dyDescent="0.2">
      <c r="F3682" s="47" t="str">
        <f ca="1">IF(_SF_CORE!$A$2="BLOCK",NA(),IF(OR(D3682="",E3682=""),"",E3682-D3682))</f>
        <v/>
      </c>
    </row>
    <row r="3683" spans="6:6" ht="16" x14ac:dyDescent="0.2">
      <c r="F3683" s="47" t="str">
        <f ca="1">IF(_SF_CORE!$A$2="BLOCK",NA(),IF(OR(D3683="",E3683=""),"",E3683-D3683))</f>
        <v/>
      </c>
    </row>
    <row r="3684" spans="6:6" ht="16" x14ac:dyDescent="0.2">
      <c r="F3684" s="47" t="str">
        <f ca="1">IF(_SF_CORE!$A$2="BLOCK",NA(),IF(OR(D3684="",E3684=""),"",E3684-D3684))</f>
        <v/>
      </c>
    </row>
    <row r="3685" spans="6:6" ht="16" x14ac:dyDescent="0.2">
      <c r="F3685" s="47" t="str">
        <f ca="1">IF(_SF_CORE!$A$2="BLOCK",NA(),IF(OR(D3685="",E3685=""),"",E3685-D3685))</f>
        <v/>
      </c>
    </row>
    <row r="3686" spans="6:6" ht="16" x14ac:dyDescent="0.2">
      <c r="F3686" s="47" t="str">
        <f ca="1">IF(_SF_CORE!$A$2="BLOCK",NA(),IF(OR(D3686="",E3686=""),"",E3686-D3686))</f>
        <v/>
      </c>
    </row>
    <row r="3687" spans="6:6" ht="16" x14ac:dyDescent="0.2">
      <c r="F3687" s="47" t="str">
        <f ca="1">IF(_SF_CORE!$A$2="BLOCK",NA(),IF(OR(D3687="",E3687=""),"",E3687-D3687))</f>
        <v/>
      </c>
    </row>
    <row r="3688" spans="6:6" ht="16" x14ac:dyDescent="0.2">
      <c r="F3688" s="47" t="str">
        <f ca="1">IF(_SF_CORE!$A$2="BLOCK",NA(),IF(OR(D3688="",E3688=""),"",E3688-D3688))</f>
        <v/>
      </c>
    </row>
    <row r="3689" spans="6:6" ht="16" x14ac:dyDescent="0.2">
      <c r="F3689" s="47" t="str">
        <f ca="1">IF(_SF_CORE!$A$2="BLOCK",NA(),IF(OR(D3689="",E3689=""),"",E3689-D3689))</f>
        <v/>
      </c>
    </row>
    <row r="3690" spans="6:6" ht="16" x14ac:dyDescent="0.2">
      <c r="F3690" s="47" t="str">
        <f ca="1">IF(_SF_CORE!$A$2="BLOCK",NA(),IF(OR(D3690="",E3690=""),"",E3690-D3690))</f>
        <v/>
      </c>
    </row>
    <row r="3691" spans="6:6" ht="16" x14ac:dyDescent="0.2">
      <c r="F3691" s="47" t="str">
        <f ca="1">IF(_SF_CORE!$A$2="BLOCK",NA(),IF(OR(D3691="",E3691=""),"",E3691-D3691))</f>
        <v/>
      </c>
    </row>
    <row r="3692" spans="6:6" ht="16" x14ac:dyDescent="0.2">
      <c r="F3692" s="47" t="str">
        <f ca="1">IF(_SF_CORE!$A$2="BLOCK",NA(),IF(OR(D3692="",E3692=""),"",E3692-D3692))</f>
        <v/>
      </c>
    </row>
    <row r="3693" spans="6:6" ht="16" x14ac:dyDescent="0.2">
      <c r="F3693" s="47" t="str">
        <f ca="1">IF(_SF_CORE!$A$2="BLOCK",NA(),IF(OR(D3693="",E3693=""),"",E3693-D3693))</f>
        <v/>
      </c>
    </row>
    <row r="3694" spans="6:6" ht="16" x14ac:dyDescent="0.2">
      <c r="F3694" s="47" t="str">
        <f ca="1">IF(_SF_CORE!$A$2="BLOCK",NA(),IF(OR(D3694="",E3694=""),"",E3694-D3694))</f>
        <v/>
      </c>
    </row>
    <row r="3695" spans="6:6" ht="16" x14ac:dyDescent="0.2">
      <c r="F3695" s="47" t="str">
        <f ca="1">IF(_SF_CORE!$A$2="BLOCK",NA(),IF(OR(D3695="",E3695=""),"",E3695-D3695))</f>
        <v/>
      </c>
    </row>
    <row r="3696" spans="6:6" ht="16" x14ac:dyDescent="0.2">
      <c r="F3696" s="47" t="str">
        <f ca="1">IF(_SF_CORE!$A$2="BLOCK",NA(),IF(OR(D3696="",E3696=""),"",E3696-D3696))</f>
        <v/>
      </c>
    </row>
    <row r="3697" spans="6:6" ht="16" x14ac:dyDescent="0.2">
      <c r="F3697" s="47" t="str">
        <f ca="1">IF(_SF_CORE!$A$2="BLOCK",NA(),IF(OR(D3697="",E3697=""),"",E3697-D3697))</f>
        <v/>
      </c>
    </row>
    <row r="3698" spans="6:6" ht="16" x14ac:dyDescent="0.2">
      <c r="F3698" s="47" t="str">
        <f ca="1">IF(_SF_CORE!$A$2="BLOCK",NA(),IF(OR(D3698="",E3698=""),"",E3698-D3698))</f>
        <v/>
      </c>
    </row>
    <row r="3699" spans="6:6" ht="16" x14ac:dyDescent="0.2">
      <c r="F3699" s="47" t="str">
        <f ca="1">IF(_SF_CORE!$A$2="BLOCK",NA(),IF(OR(D3699="",E3699=""),"",E3699-D3699))</f>
        <v/>
      </c>
    </row>
    <row r="3700" spans="6:6" ht="16" x14ac:dyDescent="0.2">
      <c r="F3700" s="47" t="str">
        <f ca="1">IF(_SF_CORE!$A$2="BLOCK",NA(),IF(OR(D3700="",E3700=""),"",E3700-D3700))</f>
        <v/>
      </c>
    </row>
    <row r="3701" spans="6:6" ht="16" x14ac:dyDescent="0.2">
      <c r="F3701" s="47" t="str">
        <f ca="1">IF(_SF_CORE!$A$2="BLOCK",NA(),IF(OR(D3701="",E3701=""),"",E3701-D3701))</f>
        <v/>
      </c>
    </row>
    <row r="3702" spans="6:6" ht="16" x14ac:dyDescent="0.2">
      <c r="F3702" s="47" t="str">
        <f ca="1">IF(_SF_CORE!$A$2="BLOCK",NA(),IF(OR(D3702="",E3702=""),"",E3702-D3702))</f>
        <v/>
      </c>
    </row>
    <row r="3703" spans="6:6" ht="16" x14ac:dyDescent="0.2">
      <c r="F3703" s="47" t="str">
        <f ca="1">IF(_SF_CORE!$A$2="BLOCK",NA(),IF(OR(D3703="",E3703=""),"",E3703-D3703))</f>
        <v/>
      </c>
    </row>
    <row r="3704" spans="6:6" ht="16" x14ac:dyDescent="0.2">
      <c r="F3704" s="47" t="str">
        <f ca="1">IF(_SF_CORE!$A$2="BLOCK",NA(),IF(OR(D3704="",E3704=""),"",E3704-D3704))</f>
        <v/>
      </c>
    </row>
    <row r="3705" spans="6:6" ht="16" x14ac:dyDescent="0.2">
      <c r="F3705" s="47" t="str">
        <f ca="1">IF(_SF_CORE!$A$2="BLOCK",NA(),IF(OR(D3705="",E3705=""),"",E3705-D3705))</f>
        <v/>
      </c>
    </row>
    <row r="3706" spans="6:6" ht="16" x14ac:dyDescent="0.2">
      <c r="F3706" s="47" t="str">
        <f ca="1">IF(_SF_CORE!$A$2="BLOCK",NA(),IF(OR(D3706="",E3706=""),"",E3706-D3706))</f>
        <v/>
      </c>
    </row>
    <row r="3707" spans="6:6" ht="16" x14ac:dyDescent="0.2">
      <c r="F3707" s="47" t="str">
        <f ca="1">IF(_SF_CORE!$A$2="BLOCK",NA(),IF(OR(D3707="",E3707=""),"",E3707-D3707))</f>
        <v/>
      </c>
    </row>
    <row r="3708" spans="6:6" ht="16" x14ac:dyDescent="0.2">
      <c r="F3708" s="47" t="str">
        <f ca="1">IF(_SF_CORE!$A$2="BLOCK",NA(),IF(OR(D3708="",E3708=""),"",E3708-D3708))</f>
        <v/>
      </c>
    </row>
    <row r="3709" spans="6:6" ht="16" x14ac:dyDescent="0.2">
      <c r="F3709" s="47" t="str">
        <f ca="1">IF(_SF_CORE!$A$2="BLOCK",NA(),IF(OR(D3709="",E3709=""),"",E3709-D3709))</f>
        <v/>
      </c>
    </row>
    <row r="3710" spans="6:6" ht="16" x14ac:dyDescent="0.2">
      <c r="F3710" s="47" t="str">
        <f ca="1">IF(_SF_CORE!$A$2="BLOCK",NA(),IF(OR(D3710="",E3710=""),"",E3710-D3710))</f>
        <v/>
      </c>
    </row>
    <row r="3711" spans="6:6" ht="16" x14ac:dyDescent="0.2">
      <c r="F3711" s="47" t="str">
        <f ca="1">IF(_SF_CORE!$A$2="BLOCK",NA(),IF(OR(D3711="",E3711=""),"",E3711-D3711))</f>
        <v/>
      </c>
    </row>
    <row r="3712" spans="6:6" ht="16" x14ac:dyDescent="0.2">
      <c r="F3712" s="47" t="str">
        <f ca="1">IF(_SF_CORE!$A$2="BLOCK",NA(),IF(OR(D3712="",E3712=""),"",E3712-D3712))</f>
        <v/>
      </c>
    </row>
    <row r="3713" spans="6:6" ht="16" x14ac:dyDescent="0.2">
      <c r="F3713" s="47" t="str">
        <f ca="1">IF(_SF_CORE!$A$2="BLOCK",NA(),IF(OR(D3713="",E3713=""),"",E3713-D3713))</f>
        <v/>
      </c>
    </row>
    <row r="3714" spans="6:6" ht="16" x14ac:dyDescent="0.2">
      <c r="F3714" s="47" t="str">
        <f ca="1">IF(_SF_CORE!$A$2="BLOCK",NA(),IF(OR(D3714="",E3714=""),"",E3714-D3714))</f>
        <v/>
      </c>
    </row>
    <row r="3715" spans="6:6" ht="16" x14ac:dyDescent="0.2">
      <c r="F3715" s="47" t="str">
        <f ca="1">IF(_SF_CORE!$A$2="BLOCK",NA(),IF(OR(D3715="",E3715=""),"",E3715-D3715))</f>
        <v/>
      </c>
    </row>
    <row r="3716" spans="6:6" ht="16" x14ac:dyDescent="0.2">
      <c r="F3716" s="47" t="str">
        <f ca="1">IF(_SF_CORE!$A$2="BLOCK",NA(),IF(OR(D3716="",E3716=""),"",E3716-D3716))</f>
        <v/>
      </c>
    </row>
    <row r="3717" spans="6:6" ht="16" x14ac:dyDescent="0.2">
      <c r="F3717" s="47" t="str">
        <f ca="1">IF(_SF_CORE!$A$2="BLOCK",NA(),IF(OR(D3717="",E3717=""),"",E3717-D3717))</f>
        <v/>
      </c>
    </row>
    <row r="3718" spans="6:6" ht="16" x14ac:dyDescent="0.2">
      <c r="F3718" s="47" t="str">
        <f ca="1">IF(_SF_CORE!$A$2="BLOCK",NA(),IF(OR(D3718="",E3718=""),"",E3718-D3718))</f>
        <v/>
      </c>
    </row>
    <row r="3719" spans="6:6" ht="16" x14ac:dyDescent="0.2">
      <c r="F3719" s="47" t="str">
        <f ca="1">IF(_SF_CORE!$A$2="BLOCK",NA(),IF(OR(D3719="",E3719=""),"",E3719-D3719))</f>
        <v/>
      </c>
    </row>
    <row r="3720" spans="6:6" ht="16" x14ac:dyDescent="0.2">
      <c r="F3720" s="47" t="str">
        <f ca="1">IF(_SF_CORE!$A$2="BLOCK",NA(),IF(OR(D3720="",E3720=""),"",E3720-D3720))</f>
        <v/>
      </c>
    </row>
    <row r="3721" spans="6:6" ht="16" x14ac:dyDescent="0.2">
      <c r="F3721" s="47" t="str">
        <f ca="1">IF(_SF_CORE!$A$2="BLOCK",NA(),IF(OR(D3721="",E3721=""),"",E3721-D3721))</f>
        <v/>
      </c>
    </row>
    <row r="3722" spans="6:6" ht="16" x14ac:dyDescent="0.2">
      <c r="F3722" s="47" t="str">
        <f ca="1">IF(_SF_CORE!$A$2="BLOCK",NA(),IF(OR(D3722="",E3722=""),"",E3722-D3722))</f>
        <v/>
      </c>
    </row>
    <row r="3723" spans="6:6" ht="16" x14ac:dyDescent="0.2">
      <c r="F3723" s="47" t="str">
        <f ca="1">IF(_SF_CORE!$A$2="BLOCK",NA(),IF(OR(D3723="",E3723=""),"",E3723-D3723))</f>
        <v/>
      </c>
    </row>
    <row r="3724" spans="6:6" ht="16" x14ac:dyDescent="0.2">
      <c r="F3724" s="47" t="str">
        <f ca="1">IF(_SF_CORE!$A$2="BLOCK",NA(),IF(OR(D3724="",E3724=""),"",E3724-D3724))</f>
        <v/>
      </c>
    </row>
    <row r="3725" spans="6:6" ht="16" x14ac:dyDescent="0.2">
      <c r="F3725" s="47" t="str">
        <f ca="1">IF(_SF_CORE!$A$2="BLOCK",NA(),IF(OR(D3725="",E3725=""),"",E3725-D3725))</f>
        <v/>
      </c>
    </row>
    <row r="3726" spans="6:6" ht="16" x14ac:dyDescent="0.2">
      <c r="F3726" s="47" t="str">
        <f ca="1">IF(_SF_CORE!$A$2="BLOCK",NA(),IF(OR(D3726="",E3726=""),"",E3726-D3726))</f>
        <v/>
      </c>
    </row>
    <row r="3727" spans="6:6" ht="16" x14ac:dyDescent="0.2">
      <c r="F3727" s="47" t="str">
        <f ca="1">IF(_SF_CORE!$A$2="BLOCK",NA(),IF(OR(D3727="",E3727=""),"",E3727-D3727))</f>
        <v/>
      </c>
    </row>
    <row r="3728" spans="6:6" ht="16" x14ac:dyDescent="0.2">
      <c r="F3728" s="47" t="str">
        <f ca="1">IF(_SF_CORE!$A$2="BLOCK",NA(),IF(OR(D3728="",E3728=""),"",E3728-D3728))</f>
        <v/>
      </c>
    </row>
    <row r="3729" spans="6:6" ht="16" x14ac:dyDescent="0.2">
      <c r="F3729" s="47" t="str">
        <f ca="1">IF(_SF_CORE!$A$2="BLOCK",NA(),IF(OR(D3729="",E3729=""),"",E3729-D3729))</f>
        <v/>
      </c>
    </row>
    <row r="3730" spans="6:6" ht="16" x14ac:dyDescent="0.2">
      <c r="F3730" s="47" t="str">
        <f ca="1">IF(_SF_CORE!$A$2="BLOCK",NA(),IF(OR(D3730="",E3730=""),"",E3730-D3730))</f>
        <v/>
      </c>
    </row>
    <row r="3731" spans="6:6" ht="16" x14ac:dyDescent="0.2">
      <c r="F3731" s="47" t="str">
        <f ca="1">IF(_SF_CORE!$A$2="BLOCK",NA(),IF(OR(D3731="",E3731=""),"",E3731-D3731))</f>
        <v/>
      </c>
    </row>
    <row r="3732" spans="6:6" ht="16" x14ac:dyDescent="0.2">
      <c r="F3732" s="47" t="str">
        <f ca="1">IF(_SF_CORE!$A$2="BLOCK",NA(),IF(OR(D3732="",E3732=""),"",E3732-D3732))</f>
        <v/>
      </c>
    </row>
    <row r="3733" spans="6:6" ht="16" x14ac:dyDescent="0.2">
      <c r="F3733" s="47" t="str">
        <f ca="1">IF(_SF_CORE!$A$2="BLOCK",NA(),IF(OR(D3733="",E3733=""),"",E3733-D3733))</f>
        <v/>
      </c>
    </row>
    <row r="3734" spans="6:6" ht="16" x14ac:dyDescent="0.2">
      <c r="F3734" s="47" t="str">
        <f ca="1">IF(_SF_CORE!$A$2="BLOCK",NA(),IF(OR(D3734="",E3734=""),"",E3734-D3734))</f>
        <v/>
      </c>
    </row>
    <row r="3735" spans="6:6" ht="16" x14ac:dyDescent="0.2">
      <c r="F3735" s="47" t="str">
        <f ca="1">IF(_SF_CORE!$A$2="BLOCK",NA(),IF(OR(D3735="",E3735=""),"",E3735-D3735))</f>
        <v/>
      </c>
    </row>
    <row r="3736" spans="6:6" ht="16" x14ac:dyDescent="0.2">
      <c r="F3736" s="47" t="str">
        <f ca="1">IF(_SF_CORE!$A$2="BLOCK",NA(),IF(OR(D3736="",E3736=""),"",E3736-D3736))</f>
        <v/>
      </c>
    </row>
    <row r="3737" spans="6:6" ht="16" x14ac:dyDescent="0.2">
      <c r="F3737" s="47" t="str">
        <f ca="1">IF(_SF_CORE!$A$2="BLOCK",NA(),IF(OR(D3737="",E3737=""),"",E3737-D3737))</f>
        <v/>
      </c>
    </row>
    <row r="3738" spans="6:6" ht="16" x14ac:dyDescent="0.2">
      <c r="F3738" s="47" t="str">
        <f ca="1">IF(_SF_CORE!$A$2="BLOCK",NA(),IF(OR(D3738="",E3738=""),"",E3738-D3738))</f>
        <v/>
      </c>
    </row>
    <row r="3739" spans="6:6" ht="16" x14ac:dyDescent="0.2">
      <c r="F3739" s="47" t="str">
        <f ca="1">IF(_SF_CORE!$A$2="BLOCK",NA(),IF(OR(D3739="",E3739=""),"",E3739-D3739))</f>
        <v/>
      </c>
    </row>
    <row r="3740" spans="6:6" ht="16" x14ac:dyDescent="0.2">
      <c r="F3740" s="47" t="str">
        <f ca="1">IF(_SF_CORE!$A$2="BLOCK",NA(),IF(OR(D3740="",E3740=""),"",E3740-D3740))</f>
        <v/>
      </c>
    </row>
    <row r="3741" spans="6:6" ht="16" x14ac:dyDescent="0.2">
      <c r="F3741" s="47" t="str">
        <f ca="1">IF(_SF_CORE!$A$2="BLOCK",NA(),IF(OR(D3741="",E3741=""),"",E3741-D3741))</f>
        <v/>
      </c>
    </row>
    <row r="3742" spans="6:6" ht="16" x14ac:dyDescent="0.2">
      <c r="F3742" s="47" t="str">
        <f ca="1">IF(_SF_CORE!$A$2="BLOCK",NA(),IF(OR(D3742="",E3742=""),"",E3742-D3742))</f>
        <v/>
      </c>
    </row>
    <row r="3743" spans="6:6" ht="16" x14ac:dyDescent="0.2">
      <c r="F3743" s="47" t="str">
        <f ca="1">IF(_SF_CORE!$A$2="BLOCK",NA(),IF(OR(D3743="",E3743=""),"",E3743-D3743))</f>
        <v/>
      </c>
    </row>
    <row r="3744" spans="6:6" ht="16" x14ac:dyDescent="0.2">
      <c r="F3744" s="47" t="str">
        <f ca="1">IF(_SF_CORE!$A$2="BLOCK",NA(),IF(OR(D3744="",E3744=""),"",E3744-D3744))</f>
        <v/>
      </c>
    </row>
    <row r="3745" spans="6:6" ht="16" x14ac:dyDescent="0.2">
      <c r="F3745" s="47" t="str">
        <f ca="1">IF(_SF_CORE!$A$2="BLOCK",NA(),IF(OR(D3745="",E3745=""),"",E3745-D3745))</f>
        <v/>
      </c>
    </row>
    <row r="3746" spans="6:6" ht="16" x14ac:dyDescent="0.2">
      <c r="F3746" s="47" t="str">
        <f ca="1">IF(_SF_CORE!$A$2="BLOCK",NA(),IF(OR(D3746="",E3746=""),"",E3746-D3746))</f>
        <v/>
      </c>
    </row>
    <row r="3747" spans="6:6" ht="16" x14ac:dyDescent="0.2">
      <c r="F3747" s="47" t="str">
        <f ca="1">IF(_SF_CORE!$A$2="BLOCK",NA(),IF(OR(D3747="",E3747=""),"",E3747-D3747))</f>
        <v/>
      </c>
    </row>
    <row r="3748" spans="6:6" ht="16" x14ac:dyDescent="0.2">
      <c r="F3748" s="47" t="str">
        <f ca="1">IF(_SF_CORE!$A$2="BLOCK",NA(),IF(OR(D3748="",E3748=""),"",E3748-D3748))</f>
        <v/>
      </c>
    </row>
    <row r="3749" spans="6:6" ht="16" x14ac:dyDescent="0.2">
      <c r="F3749" s="47" t="str">
        <f ca="1">IF(_SF_CORE!$A$2="BLOCK",NA(),IF(OR(D3749="",E3749=""),"",E3749-D3749))</f>
        <v/>
      </c>
    </row>
    <row r="3750" spans="6:6" ht="16" x14ac:dyDescent="0.2">
      <c r="F3750" s="47" t="str">
        <f ca="1">IF(_SF_CORE!$A$2="BLOCK",NA(),IF(OR(D3750="",E3750=""),"",E3750-D3750))</f>
        <v/>
      </c>
    </row>
    <row r="3751" spans="6:6" ht="16" x14ac:dyDescent="0.2">
      <c r="F3751" s="47" t="str">
        <f ca="1">IF(_SF_CORE!$A$2="BLOCK",NA(),IF(OR(D3751="",E3751=""),"",E3751-D3751))</f>
        <v/>
      </c>
    </row>
    <row r="3752" spans="6:6" ht="16" x14ac:dyDescent="0.2">
      <c r="F3752" s="47" t="str">
        <f ca="1">IF(_SF_CORE!$A$2="BLOCK",NA(),IF(OR(D3752="",E3752=""),"",E3752-D3752))</f>
        <v/>
      </c>
    </row>
    <row r="3753" spans="6:6" ht="16" x14ac:dyDescent="0.2">
      <c r="F3753" s="47" t="str">
        <f ca="1">IF(_SF_CORE!$A$2="BLOCK",NA(),IF(OR(D3753="",E3753=""),"",E3753-D3753))</f>
        <v/>
      </c>
    </row>
    <row r="3754" spans="6:6" ht="16" x14ac:dyDescent="0.2">
      <c r="F3754" s="47" t="str">
        <f ca="1">IF(_SF_CORE!$A$2="BLOCK",NA(),IF(OR(D3754="",E3754=""),"",E3754-D3754))</f>
        <v/>
      </c>
    </row>
    <row r="3755" spans="6:6" ht="16" x14ac:dyDescent="0.2">
      <c r="F3755" s="47" t="str">
        <f ca="1">IF(_SF_CORE!$A$2="BLOCK",NA(),IF(OR(D3755="",E3755=""),"",E3755-D3755))</f>
        <v/>
      </c>
    </row>
    <row r="3756" spans="6:6" ht="16" x14ac:dyDescent="0.2">
      <c r="F3756" s="47" t="str">
        <f ca="1">IF(_SF_CORE!$A$2="BLOCK",NA(),IF(OR(D3756="",E3756=""),"",E3756-D3756))</f>
        <v/>
      </c>
    </row>
    <row r="3757" spans="6:6" ht="16" x14ac:dyDescent="0.2">
      <c r="F3757" s="47" t="str">
        <f ca="1">IF(_SF_CORE!$A$2="BLOCK",NA(),IF(OR(D3757="",E3757=""),"",E3757-D3757))</f>
        <v/>
      </c>
    </row>
    <row r="3758" spans="6:6" ht="16" x14ac:dyDescent="0.2">
      <c r="F3758" s="47" t="str">
        <f ca="1">IF(_SF_CORE!$A$2="BLOCK",NA(),IF(OR(D3758="",E3758=""),"",E3758-D3758))</f>
        <v/>
      </c>
    </row>
    <row r="3759" spans="6:6" ht="16" x14ac:dyDescent="0.2">
      <c r="F3759" s="47" t="str">
        <f ca="1">IF(_SF_CORE!$A$2="BLOCK",NA(),IF(OR(D3759="",E3759=""),"",E3759-D3759))</f>
        <v/>
      </c>
    </row>
    <row r="3760" spans="6:6" ht="16" x14ac:dyDescent="0.2">
      <c r="F3760" s="47" t="str">
        <f ca="1">IF(_SF_CORE!$A$2="BLOCK",NA(),IF(OR(D3760="",E3760=""),"",E3760-D3760))</f>
        <v/>
      </c>
    </row>
    <row r="3761" spans="6:6" ht="16" x14ac:dyDescent="0.2">
      <c r="F3761" s="47" t="str">
        <f ca="1">IF(_SF_CORE!$A$2="BLOCK",NA(),IF(OR(D3761="",E3761=""),"",E3761-D3761))</f>
        <v/>
      </c>
    </row>
    <row r="3762" spans="6:6" ht="16" x14ac:dyDescent="0.2">
      <c r="F3762" s="47" t="str">
        <f ca="1">IF(_SF_CORE!$A$2="BLOCK",NA(),IF(OR(D3762="",E3762=""),"",E3762-D3762))</f>
        <v/>
      </c>
    </row>
    <row r="3763" spans="6:6" ht="16" x14ac:dyDescent="0.2">
      <c r="F3763" s="47" t="str">
        <f ca="1">IF(_SF_CORE!$A$2="BLOCK",NA(),IF(OR(D3763="",E3763=""),"",E3763-D3763))</f>
        <v/>
      </c>
    </row>
    <row r="3764" spans="6:6" ht="16" x14ac:dyDescent="0.2">
      <c r="F3764" s="47" t="str">
        <f ca="1">IF(_SF_CORE!$A$2="BLOCK",NA(),IF(OR(D3764="",E3764=""),"",E3764-D3764))</f>
        <v/>
      </c>
    </row>
    <row r="3765" spans="6:6" ht="16" x14ac:dyDescent="0.2">
      <c r="F3765" s="47" t="str">
        <f ca="1">IF(_SF_CORE!$A$2="BLOCK",NA(),IF(OR(D3765="",E3765=""),"",E3765-D3765))</f>
        <v/>
      </c>
    </row>
    <row r="3766" spans="6:6" ht="16" x14ac:dyDescent="0.2">
      <c r="F3766" s="47" t="str">
        <f ca="1">IF(_SF_CORE!$A$2="BLOCK",NA(),IF(OR(D3766="",E3766=""),"",E3766-D3766))</f>
        <v/>
      </c>
    </row>
    <row r="3767" spans="6:6" ht="16" x14ac:dyDescent="0.2">
      <c r="F3767" s="47" t="str">
        <f ca="1">IF(_SF_CORE!$A$2="BLOCK",NA(),IF(OR(D3767="",E3767=""),"",E3767-D3767))</f>
        <v/>
      </c>
    </row>
    <row r="3768" spans="6:6" ht="16" x14ac:dyDescent="0.2">
      <c r="F3768" s="47" t="str">
        <f ca="1">IF(_SF_CORE!$A$2="BLOCK",NA(),IF(OR(D3768="",E3768=""),"",E3768-D3768))</f>
        <v/>
      </c>
    </row>
    <row r="3769" spans="6:6" ht="16" x14ac:dyDescent="0.2">
      <c r="F3769" s="47" t="str">
        <f ca="1">IF(_SF_CORE!$A$2="BLOCK",NA(),IF(OR(D3769="",E3769=""),"",E3769-D3769))</f>
        <v/>
      </c>
    </row>
    <row r="3770" spans="6:6" ht="16" x14ac:dyDescent="0.2">
      <c r="F3770" s="47" t="str">
        <f ca="1">IF(_SF_CORE!$A$2="BLOCK",NA(),IF(OR(D3770="",E3770=""),"",E3770-D3770))</f>
        <v/>
      </c>
    </row>
    <row r="3771" spans="6:6" ht="16" x14ac:dyDescent="0.2">
      <c r="F3771" s="47" t="str">
        <f ca="1">IF(_SF_CORE!$A$2="BLOCK",NA(),IF(OR(D3771="",E3771=""),"",E3771-D3771))</f>
        <v/>
      </c>
    </row>
    <row r="3772" spans="6:6" ht="16" x14ac:dyDescent="0.2">
      <c r="F3772" s="47" t="str">
        <f ca="1">IF(_SF_CORE!$A$2="BLOCK",NA(),IF(OR(D3772="",E3772=""),"",E3772-D3772))</f>
        <v/>
      </c>
    </row>
    <row r="3773" spans="6:6" ht="16" x14ac:dyDescent="0.2">
      <c r="F3773" s="47" t="str">
        <f ca="1">IF(_SF_CORE!$A$2="BLOCK",NA(),IF(OR(D3773="",E3773=""),"",E3773-D3773))</f>
        <v/>
      </c>
    </row>
    <row r="3774" spans="6:6" ht="16" x14ac:dyDescent="0.2">
      <c r="F3774" s="47" t="str">
        <f ca="1">IF(_SF_CORE!$A$2="BLOCK",NA(),IF(OR(D3774="",E3774=""),"",E3774-D3774))</f>
        <v/>
      </c>
    </row>
    <row r="3775" spans="6:6" ht="16" x14ac:dyDescent="0.2">
      <c r="F3775" s="47" t="str">
        <f ca="1">IF(_SF_CORE!$A$2="BLOCK",NA(),IF(OR(D3775="",E3775=""),"",E3775-D3775))</f>
        <v/>
      </c>
    </row>
    <row r="3776" spans="6:6" ht="16" x14ac:dyDescent="0.2">
      <c r="F3776" s="47" t="str">
        <f ca="1">IF(_SF_CORE!$A$2="BLOCK",NA(),IF(OR(D3776="",E3776=""),"",E3776-D3776))</f>
        <v/>
      </c>
    </row>
    <row r="3777" spans="6:6" ht="16" x14ac:dyDescent="0.2">
      <c r="F3777" s="47" t="str">
        <f ca="1">IF(_SF_CORE!$A$2="BLOCK",NA(),IF(OR(D3777="",E3777=""),"",E3777-D3777))</f>
        <v/>
      </c>
    </row>
    <row r="3778" spans="6:6" ht="16" x14ac:dyDescent="0.2">
      <c r="F3778" s="47" t="str">
        <f ca="1">IF(_SF_CORE!$A$2="BLOCK",NA(),IF(OR(D3778="",E3778=""),"",E3778-D3778))</f>
        <v/>
      </c>
    </row>
    <row r="3779" spans="6:6" ht="16" x14ac:dyDescent="0.2">
      <c r="F3779" s="47" t="str">
        <f ca="1">IF(_SF_CORE!$A$2="BLOCK",NA(),IF(OR(D3779="",E3779=""),"",E3779-D3779))</f>
        <v/>
      </c>
    </row>
    <row r="3780" spans="6:6" ht="16" x14ac:dyDescent="0.2">
      <c r="F3780" s="47" t="str">
        <f ca="1">IF(_SF_CORE!$A$2="BLOCK",NA(),IF(OR(D3780="",E3780=""),"",E3780-D3780))</f>
        <v/>
      </c>
    </row>
    <row r="3781" spans="6:6" ht="16" x14ac:dyDescent="0.2">
      <c r="F3781" s="47" t="str">
        <f ca="1">IF(_SF_CORE!$A$2="BLOCK",NA(),IF(OR(D3781="",E3781=""),"",E3781-D3781))</f>
        <v/>
      </c>
    </row>
    <row r="3782" spans="6:6" ht="16" x14ac:dyDescent="0.2">
      <c r="F3782" s="47" t="str">
        <f ca="1">IF(_SF_CORE!$A$2="BLOCK",NA(),IF(OR(D3782="",E3782=""),"",E3782-D3782))</f>
        <v/>
      </c>
    </row>
    <row r="3783" spans="6:6" ht="16" x14ac:dyDescent="0.2">
      <c r="F3783" s="47" t="str">
        <f ca="1">IF(_SF_CORE!$A$2="BLOCK",NA(),IF(OR(D3783="",E3783=""),"",E3783-D3783))</f>
        <v/>
      </c>
    </row>
    <row r="3784" spans="6:6" ht="16" x14ac:dyDescent="0.2">
      <c r="F3784" s="47" t="str">
        <f ca="1">IF(_SF_CORE!$A$2="BLOCK",NA(),IF(OR(D3784="",E3784=""),"",E3784-D3784))</f>
        <v/>
      </c>
    </row>
    <row r="3785" spans="6:6" ht="16" x14ac:dyDescent="0.2">
      <c r="F3785" s="47" t="str">
        <f ca="1">IF(_SF_CORE!$A$2="BLOCK",NA(),IF(OR(D3785="",E3785=""),"",E3785-D3785))</f>
        <v/>
      </c>
    </row>
    <row r="3786" spans="6:6" ht="16" x14ac:dyDescent="0.2">
      <c r="F3786" s="47" t="str">
        <f ca="1">IF(_SF_CORE!$A$2="BLOCK",NA(),IF(OR(D3786="",E3786=""),"",E3786-D3786))</f>
        <v/>
      </c>
    </row>
    <row r="3787" spans="6:6" ht="16" x14ac:dyDescent="0.2">
      <c r="F3787" s="47" t="str">
        <f ca="1">IF(_SF_CORE!$A$2="BLOCK",NA(),IF(OR(D3787="",E3787=""),"",E3787-D3787))</f>
        <v/>
      </c>
    </row>
    <row r="3788" spans="6:6" ht="16" x14ac:dyDescent="0.2">
      <c r="F3788" s="47" t="str">
        <f ca="1">IF(_SF_CORE!$A$2="BLOCK",NA(),IF(OR(D3788="",E3788=""),"",E3788-D3788))</f>
        <v/>
      </c>
    </row>
    <row r="3789" spans="6:6" ht="16" x14ac:dyDescent="0.2">
      <c r="F3789" s="47" t="str">
        <f ca="1">IF(_SF_CORE!$A$2="BLOCK",NA(),IF(OR(D3789="",E3789=""),"",E3789-D3789))</f>
        <v/>
      </c>
    </row>
    <row r="3790" spans="6:6" ht="16" x14ac:dyDescent="0.2">
      <c r="F3790" s="47" t="str">
        <f ca="1">IF(_SF_CORE!$A$2="BLOCK",NA(),IF(OR(D3790="",E3790=""),"",E3790-D3790))</f>
        <v/>
      </c>
    </row>
    <row r="3791" spans="6:6" ht="16" x14ac:dyDescent="0.2">
      <c r="F3791" s="47" t="str">
        <f ca="1">IF(_SF_CORE!$A$2="BLOCK",NA(),IF(OR(D3791="",E3791=""),"",E3791-D3791))</f>
        <v/>
      </c>
    </row>
    <row r="3792" spans="6:6" ht="16" x14ac:dyDescent="0.2">
      <c r="F3792" s="47" t="str">
        <f ca="1">IF(_SF_CORE!$A$2="BLOCK",NA(),IF(OR(D3792="",E3792=""),"",E3792-D3792))</f>
        <v/>
      </c>
    </row>
    <row r="3793" spans="6:6" ht="16" x14ac:dyDescent="0.2">
      <c r="F3793" s="47" t="str">
        <f ca="1">IF(_SF_CORE!$A$2="BLOCK",NA(),IF(OR(D3793="",E3793=""),"",E3793-D3793))</f>
        <v/>
      </c>
    </row>
    <row r="3794" spans="6:6" ht="16" x14ac:dyDescent="0.2">
      <c r="F3794" s="47" t="str">
        <f ca="1">IF(_SF_CORE!$A$2="BLOCK",NA(),IF(OR(D3794="",E3794=""),"",E3794-D3794))</f>
        <v/>
      </c>
    </row>
    <row r="3795" spans="6:6" ht="16" x14ac:dyDescent="0.2">
      <c r="F3795" s="47" t="str">
        <f ca="1">IF(_SF_CORE!$A$2="BLOCK",NA(),IF(OR(D3795="",E3795=""),"",E3795-D3795))</f>
        <v/>
      </c>
    </row>
    <row r="3796" spans="6:6" ht="16" x14ac:dyDescent="0.2">
      <c r="F3796" s="47" t="str">
        <f ca="1">IF(_SF_CORE!$A$2="BLOCK",NA(),IF(OR(D3796="",E3796=""),"",E3796-D3796))</f>
        <v/>
      </c>
    </row>
    <row r="3797" spans="6:6" ht="16" x14ac:dyDescent="0.2">
      <c r="F3797" s="47" t="str">
        <f ca="1">IF(_SF_CORE!$A$2="BLOCK",NA(),IF(OR(D3797="",E3797=""),"",E3797-D3797))</f>
        <v/>
      </c>
    </row>
    <row r="3798" spans="6:6" ht="16" x14ac:dyDescent="0.2">
      <c r="F3798" s="47" t="str">
        <f ca="1">IF(_SF_CORE!$A$2="BLOCK",NA(),IF(OR(D3798="",E3798=""),"",E3798-D3798))</f>
        <v/>
      </c>
    </row>
    <row r="3799" spans="6:6" ht="16" x14ac:dyDescent="0.2">
      <c r="F3799" s="47" t="str">
        <f ca="1">IF(_SF_CORE!$A$2="BLOCK",NA(),IF(OR(D3799="",E3799=""),"",E3799-D3799))</f>
        <v/>
      </c>
    </row>
    <row r="3800" spans="6:6" ht="16" x14ac:dyDescent="0.2">
      <c r="F3800" s="47" t="str">
        <f ca="1">IF(_SF_CORE!$A$2="BLOCK",NA(),IF(OR(D3800="",E3800=""),"",E3800-D3800))</f>
        <v/>
      </c>
    </row>
    <row r="3801" spans="6:6" ht="16" x14ac:dyDescent="0.2">
      <c r="F3801" s="47" t="str">
        <f ca="1">IF(_SF_CORE!$A$2="BLOCK",NA(),IF(OR(D3801="",E3801=""),"",E3801-D3801))</f>
        <v/>
      </c>
    </row>
    <row r="3802" spans="6:6" ht="16" x14ac:dyDescent="0.2">
      <c r="F3802" s="47" t="str">
        <f ca="1">IF(_SF_CORE!$A$2="BLOCK",NA(),IF(OR(D3802="",E3802=""),"",E3802-D3802))</f>
        <v/>
      </c>
    </row>
    <row r="3803" spans="6:6" ht="16" x14ac:dyDescent="0.2">
      <c r="F3803" s="47" t="str">
        <f ca="1">IF(_SF_CORE!$A$2="BLOCK",NA(),IF(OR(D3803="",E3803=""),"",E3803-D3803))</f>
        <v/>
      </c>
    </row>
    <row r="3804" spans="6:6" ht="16" x14ac:dyDescent="0.2">
      <c r="F3804" s="47" t="str">
        <f ca="1">IF(_SF_CORE!$A$2="BLOCK",NA(),IF(OR(D3804="",E3804=""),"",E3804-D3804))</f>
        <v/>
      </c>
    </row>
    <row r="3805" spans="6:6" ht="16" x14ac:dyDescent="0.2">
      <c r="F3805" s="47" t="str">
        <f ca="1">IF(_SF_CORE!$A$2="BLOCK",NA(),IF(OR(D3805="",E3805=""),"",E3805-D3805))</f>
        <v/>
      </c>
    </row>
    <row r="3806" spans="6:6" ht="16" x14ac:dyDescent="0.2">
      <c r="F3806" s="47" t="str">
        <f ca="1">IF(_SF_CORE!$A$2="BLOCK",NA(),IF(OR(D3806="",E3806=""),"",E3806-D3806))</f>
        <v/>
      </c>
    </row>
    <row r="3807" spans="6:6" ht="16" x14ac:dyDescent="0.2">
      <c r="F3807" s="47" t="str">
        <f ca="1">IF(_SF_CORE!$A$2="BLOCK",NA(),IF(OR(D3807="",E3807=""),"",E3807-D3807))</f>
        <v/>
      </c>
    </row>
    <row r="3808" spans="6:6" ht="16" x14ac:dyDescent="0.2">
      <c r="F3808" s="47" t="str">
        <f ca="1">IF(_SF_CORE!$A$2="BLOCK",NA(),IF(OR(D3808="",E3808=""),"",E3808-D3808))</f>
        <v/>
      </c>
    </row>
    <row r="3809" spans="6:6" ht="16" x14ac:dyDescent="0.2">
      <c r="F3809" s="47" t="str">
        <f ca="1">IF(_SF_CORE!$A$2="BLOCK",NA(),IF(OR(D3809="",E3809=""),"",E3809-D3809))</f>
        <v/>
      </c>
    </row>
    <row r="3810" spans="6:6" ht="16" x14ac:dyDescent="0.2">
      <c r="F3810" s="47" t="str">
        <f ca="1">IF(_SF_CORE!$A$2="BLOCK",NA(),IF(OR(D3810="",E3810=""),"",E3810-D3810))</f>
        <v/>
      </c>
    </row>
    <row r="3811" spans="6:6" ht="16" x14ac:dyDescent="0.2">
      <c r="F3811" s="47" t="str">
        <f ca="1">IF(_SF_CORE!$A$2="BLOCK",NA(),IF(OR(D3811="",E3811=""),"",E3811-D3811))</f>
        <v/>
      </c>
    </row>
    <row r="3812" spans="6:6" ht="16" x14ac:dyDescent="0.2">
      <c r="F3812" s="47" t="str">
        <f ca="1">IF(_SF_CORE!$A$2="BLOCK",NA(),IF(OR(D3812="",E3812=""),"",E3812-D3812))</f>
        <v/>
      </c>
    </row>
    <row r="3813" spans="6:6" ht="16" x14ac:dyDescent="0.2">
      <c r="F3813" s="47" t="str">
        <f ca="1">IF(_SF_CORE!$A$2="BLOCK",NA(),IF(OR(D3813="",E3813=""),"",E3813-D3813))</f>
        <v/>
      </c>
    </row>
    <row r="3814" spans="6:6" ht="16" x14ac:dyDescent="0.2">
      <c r="F3814" s="47" t="str">
        <f ca="1">IF(_SF_CORE!$A$2="BLOCK",NA(),IF(OR(D3814="",E3814=""),"",E3814-D3814))</f>
        <v/>
      </c>
    </row>
    <row r="3815" spans="6:6" ht="16" x14ac:dyDescent="0.2">
      <c r="F3815" s="47" t="str">
        <f ca="1">IF(_SF_CORE!$A$2="BLOCK",NA(),IF(OR(D3815="",E3815=""),"",E3815-D3815))</f>
        <v/>
      </c>
    </row>
    <row r="3816" spans="6:6" ht="16" x14ac:dyDescent="0.2">
      <c r="F3816" s="47" t="str">
        <f ca="1">IF(_SF_CORE!$A$2="BLOCK",NA(),IF(OR(D3816="",E3816=""),"",E3816-D3816))</f>
        <v/>
      </c>
    </row>
    <row r="3817" spans="6:6" ht="16" x14ac:dyDescent="0.2">
      <c r="F3817" s="47" t="str">
        <f ca="1">IF(_SF_CORE!$A$2="BLOCK",NA(),IF(OR(D3817="",E3817=""),"",E3817-D3817))</f>
        <v/>
      </c>
    </row>
    <row r="3818" spans="6:6" ht="16" x14ac:dyDescent="0.2">
      <c r="F3818" s="47" t="str">
        <f ca="1">IF(_SF_CORE!$A$2="BLOCK",NA(),IF(OR(D3818="",E3818=""),"",E3818-D3818))</f>
        <v/>
      </c>
    </row>
    <row r="3819" spans="6:6" ht="16" x14ac:dyDescent="0.2">
      <c r="F3819" s="47" t="str">
        <f ca="1">IF(_SF_CORE!$A$2="BLOCK",NA(),IF(OR(D3819="",E3819=""),"",E3819-D3819))</f>
        <v/>
      </c>
    </row>
    <row r="3820" spans="6:6" ht="16" x14ac:dyDescent="0.2">
      <c r="F3820" s="47" t="str">
        <f ca="1">IF(_SF_CORE!$A$2="BLOCK",NA(),IF(OR(D3820="",E3820=""),"",E3820-D3820))</f>
        <v/>
      </c>
    </row>
    <row r="3821" spans="6:6" ht="16" x14ac:dyDescent="0.2">
      <c r="F3821" s="47" t="str">
        <f ca="1">IF(_SF_CORE!$A$2="BLOCK",NA(),IF(OR(D3821="",E3821=""),"",E3821-D3821))</f>
        <v/>
      </c>
    </row>
    <row r="3822" spans="6:6" ht="16" x14ac:dyDescent="0.2">
      <c r="F3822" s="47" t="str">
        <f ca="1">IF(_SF_CORE!$A$2="BLOCK",NA(),IF(OR(D3822="",E3822=""),"",E3822-D3822))</f>
        <v/>
      </c>
    </row>
    <row r="3823" spans="6:6" ht="16" x14ac:dyDescent="0.2">
      <c r="F3823" s="47" t="str">
        <f ca="1">IF(_SF_CORE!$A$2="BLOCK",NA(),IF(OR(D3823="",E3823=""),"",E3823-D3823))</f>
        <v/>
      </c>
    </row>
    <row r="3824" spans="6:6" ht="16" x14ac:dyDescent="0.2">
      <c r="F3824" s="47" t="str">
        <f ca="1">IF(_SF_CORE!$A$2="BLOCK",NA(),IF(OR(D3824="",E3824=""),"",E3824-D3824))</f>
        <v/>
      </c>
    </row>
    <row r="3825" spans="6:6" ht="16" x14ac:dyDescent="0.2">
      <c r="F3825" s="47" t="str">
        <f ca="1">IF(_SF_CORE!$A$2="BLOCK",NA(),IF(OR(D3825="",E3825=""),"",E3825-D3825))</f>
        <v/>
      </c>
    </row>
    <row r="3826" spans="6:6" ht="16" x14ac:dyDescent="0.2">
      <c r="F3826" s="47" t="str">
        <f ca="1">IF(_SF_CORE!$A$2="BLOCK",NA(),IF(OR(D3826="",E3826=""),"",E3826-D3826))</f>
        <v/>
      </c>
    </row>
    <row r="3827" spans="6:6" ht="16" x14ac:dyDescent="0.2">
      <c r="F3827" s="47" t="str">
        <f ca="1">IF(_SF_CORE!$A$2="BLOCK",NA(),IF(OR(D3827="",E3827=""),"",E3827-D3827))</f>
        <v/>
      </c>
    </row>
    <row r="3828" spans="6:6" ht="16" x14ac:dyDescent="0.2">
      <c r="F3828" s="47" t="str">
        <f ca="1">IF(_SF_CORE!$A$2="BLOCK",NA(),IF(OR(D3828="",E3828=""),"",E3828-D3828))</f>
        <v/>
      </c>
    </row>
    <row r="3829" spans="6:6" ht="16" x14ac:dyDescent="0.2">
      <c r="F3829" s="47" t="str">
        <f ca="1">IF(_SF_CORE!$A$2="BLOCK",NA(),IF(OR(D3829="",E3829=""),"",E3829-D3829))</f>
        <v/>
      </c>
    </row>
    <row r="3830" spans="6:6" ht="16" x14ac:dyDescent="0.2">
      <c r="F3830" s="47" t="str">
        <f ca="1">IF(_SF_CORE!$A$2="BLOCK",NA(),IF(OR(D3830="",E3830=""),"",E3830-D3830))</f>
        <v/>
      </c>
    </row>
    <row r="3831" spans="6:6" ht="16" x14ac:dyDescent="0.2">
      <c r="F3831" s="47" t="str">
        <f ca="1">IF(_SF_CORE!$A$2="BLOCK",NA(),IF(OR(D3831="",E3831=""),"",E3831-D3831))</f>
        <v/>
      </c>
    </row>
    <row r="3832" spans="6:6" ht="16" x14ac:dyDescent="0.2">
      <c r="F3832" s="47" t="str">
        <f ca="1">IF(_SF_CORE!$A$2="BLOCK",NA(),IF(OR(D3832="",E3832=""),"",E3832-D3832))</f>
        <v/>
      </c>
    </row>
    <row r="3833" spans="6:6" ht="16" x14ac:dyDescent="0.2">
      <c r="F3833" s="47" t="str">
        <f ca="1">IF(_SF_CORE!$A$2="BLOCK",NA(),IF(OR(D3833="",E3833=""),"",E3833-D3833))</f>
        <v/>
      </c>
    </row>
    <row r="3834" spans="6:6" ht="16" x14ac:dyDescent="0.2">
      <c r="F3834" s="47" t="str">
        <f ca="1">IF(_SF_CORE!$A$2="BLOCK",NA(),IF(OR(D3834="",E3834=""),"",E3834-D3834))</f>
        <v/>
      </c>
    </row>
    <row r="3835" spans="6:6" ht="16" x14ac:dyDescent="0.2">
      <c r="F3835" s="47" t="str">
        <f ca="1">IF(_SF_CORE!$A$2="BLOCK",NA(),IF(OR(D3835="",E3835=""),"",E3835-D3835))</f>
        <v/>
      </c>
    </row>
    <row r="3836" spans="6:6" ht="16" x14ac:dyDescent="0.2">
      <c r="F3836" s="47" t="str">
        <f ca="1">IF(_SF_CORE!$A$2="BLOCK",NA(),IF(OR(D3836="",E3836=""),"",E3836-D3836))</f>
        <v/>
      </c>
    </row>
    <row r="3837" spans="6:6" ht="16" x14ac:dyDescent="0.2">
      <c r="F3837" s="47" t="str">
        <f ca="1">IF(_SF_CORE!$A$2="BLOCK",NA(),IF(OR(D3837="",E3837=""),"",E3837-D3837))</f>
        <v/>
      </c>
    </row>
    <row r="3838" spans="6:6" ht="16" x14ac:dyDescent="0.2">
      <c r="F3838" s="47" t="str">
        <f ca="1">IF(_SF_CORE!$A$2="BLOCK",NA(),IF(OR(D3838="",E3838=""),"",E3838-D3838))</f>
        <v/>
      </c>
    </row>
    <row r="3839" spans="6:6" ht="16" x14ac:dyDescent="0.2">
      <c r="F3839" s="47" t="str">
        <f ca="1">IF(_SF_CORE!$A$2="BLOCK",NA(),IF(OR(D3839="",E3839=""),"",E3839-D3839))</f>
        <v/>
      </c>
    </row>
    <row r="3840" spans="6:6" ht="16" x14ac:dyDescent="0.2">
      <c r="F3840" s="47" t="str">
        <f ca="1">IF(_SF_CORE!$A$2="BLOCK",NA(),IF(OR(D3840="",E3840=""),"",E3840-D3840))</f>
        <v/>
      </c>
    </row>
    <row r="3841" spans="6:6" ht="16" x14ac:dyDescent="0.2">
      <c r="F3841" s="47" t="str">
        <f ca="1">IF(_SF_CORE!$A$2="BLOCK",NA(),IF(OR(D3841="",E3841=""),"",E3841-D3841))</f>
        <v/>
      </c>
    </row>
    <row r="3842" spans="6:6" ht="16" x14ac:dyDescent="0.2">
      <c r="F3842" s="47" t="str">
        <f ca="1">IF(_SF_CORE!$A$2="BLOCK",NA(),IF(OR(D3842="",E3842=""),"",E3842-D3842))</f>
        <v/>
      </c>
    </row>
    <row r="3843" spans="6:6" ht="16" x14ac:dyDescent="0.2">
      <c r="F3843" s="47" t="str">
        <f ca="1">IF(_SF_CORE!$A$2="BLOCK",NA(),IF(OR(D3843="",E3843=""),"",E3843-D3843))</f>
        <v/>
      </c>
    </row>
    <row r="3844" spans="6:6" ht="16" x14ac:dyDescent="0.2">
      <c r="F3844" s="47" t="str">
        <f ca="1">IF(_SF_CORE!$A$2="BLOCK",NA(),IF(OR(D3844="",E3844=""),"",E3844-D3844))</f>
        <v/>
      </c>
    </row>
    <row r="3845" spans="6:6" ht="16" x14ac:dyDescent="0.2">
      <c r="F3845" s="47" t="str">
        <f ca="1">IF(_SF_CORE!$A$2="BLOCK",NA(),IF(OR(D3845="",E3845=""),"",E3845-D3845))</f>
        <v/>
      </c>
    </row>
    <row r="3846" spans="6:6" ht="16" x14ac:dyDescent="0.2">
      <c r="F3846" s="47" t="str">
        <f ca="1">IF(_SF_CORE!$A$2="BLOCK",NA(),IF(OR(D3846="",E3846=""),"",E3846-D3846))</f>
        <v/>
      </c>
    </row>
    <row r="3847" spans="6:6" ht="16" x14ac:dyDescent="0.2">
      <c r="F3847" s="47" t="str">
        <f ca="1">IF(_SF_CORE!$A$2="BLOCK",NA(),IF(OR(D3847="",E3847=""),"",E3847-D3847))</f>
        <v/>
      </c>
    </row>
    <row r="3848" spans="6:6" ht="16" x14ac:dyDescent="0.2">
      <c r="F3848" s="47" t="str">
        <f ca="1">IF(_SF_CORE!$A$2="BLOCK",NA(),IF(OR(D3848="",E3848=""),"",E3848-D3848))</f>
        <v/>
      </c>
    </row>
    <row r="3849" spans="6:6" ht="16" x14ac:dyDescent="0.2">
      <c r="F3849" s="47" t="str">
        <f ca="1">IF(_SF_CORE!$A$2="BLOCK",NA(),IF(OR(D3849="",E3849=""),"",E3849-D3849))</f>
        <v/>
      </c>
    </row>
    <row r="3850" spans="6:6" ht="16" x14ac:dyDescent="0.2">
      <c r="F3850" s="47" t="str">
        <f ca="1">IF(_SF_CORE!$A$2="BLOCK",NA(),IF(OR(D3850="",E3850=""),"",E3850-D3850))</f>
        <v/>
      </c>
    </row>
    <row r="3851" spans="6:6" ht="16" x14ac:dyDescent="0.2">
      <c r="F3851" s="47" t="str">
        <f ca="1">IF(_SF_CORE!$A$2="BLOCK",NA(),IF(OR(D3851="",E3851=""),"",E3851-D3851))</f>
        <v/>
      </c>
    </row>
    <row r="3852" spans="6:6" ht="16" x14ac:dyDescent="0.2">
      <c r="F3852" s="47" t="str">
        <f ca="1">IF(_SF_CORE!$A$2="BLOCK",NA(),IF(OR(D3852="",E3852=""),"",E3852-D3852))</f>
        <v/>
      </c>
    </row>
    <row r="3853" spans="6:6" ht="16" x14ac:dyDescent="0.2">
      <c r="F3853" s="47" t="str">
        <f ca="1">IF(_SF_CORE!$A$2="BLOCK",NA(),IF(OR(D3853="",E3853=""),"",E3853-D3853))</f>
        <v/>
      </c>
    </row>
    <row r="3854" spans="6:6" ht="16" x14ac:dyDescent="0.2">
      <c r="F3854" s="47" t="str">
        <f ca="1">IF(_SF_CORE!$A$2="BLOCK",NA(),IF(OR(D3854="",E3854=""),"",E3854-D3854))</f>
        <v/>
      </c>
    </row>
    <row r="3855" spans="6:6" ht="16" x14ac:dyDescent="0.2">
      <c r="F3855" s="47" t="str">
        <f ca="1">IF(_SF_CORE!$A$2="BLOCK",NA(),IF(OR(D3855="",E3855=""),"",E3855-D3855))</f>
        <v/>
      </c>
    </row>
    <row r="3856" spans="6:6" ht="16" x14ac:dyDescent="0.2">
      <c r="F3856" s="47" t="str">
        <f ca="1">IF(_SF_CORE!$A$2="BLOCK",NA(),IF(OR(D3856="",E3856=""),"",E3856-D3856))</f>
        <v/>
      </c>
    </row>
    <row r="3857" spans="6:6" ht="16" x14ac:dyDescent="0.2">
      <c r="F3857" s="47" t="str">
        <f ca="1">IF(_SF_CORE!$A$2="BLOCK",NA(),IF(OR(D3857="",E3857=""),"",E3857-D3857))</f>
        <v/>
      </c>
    </row>
    <row r="3858" spans="6:6" ht="16" x14ac:dyDescent="0.2">
      <c r="F3858" s="47" t="str">
        <f ca="1">IF(_SF_CORE!$A$2="BLOCK",NA(),IF(OR(D3858="",E3858=""),"",E3858-D3858))</f>
        <v/>
      </c>
    </row>
    <row r="3859" spans="6:6" ht="16" x14ac:dyDescent="0.2">
      <c r="F3859" s="47" t="str">
        <f ca="1">IF(_SF_CORE!$A$2="BLOCK",NA(),IF(OR(D3859="",E3859=""),"",E3859-D3859))</f>
        <v/>
      </c>
    </row>
    <row r="3860" spans="6:6" ht="16" x14ac:dyDescent="0.2">
      <c r="F3860" s="47" t="str">
        <f ca="1">IF(_SF_CORE!$A$2="BLOCK",NA(),IF(OR(D3860="",E3860=""),"",E3860-D3860))</f>
        <v/>
      </c>
    </row>
    <row r="3861" spans="6:6" ht="16" x14ac:dyDescent="0.2">
      <c r="F3861" s="47" t="str">
        <f ca="1">IF(_SF_CORE!$A$2="BLOCK",NA(),IF(OR(D3861="",E3861=""),"",E3861-D3861))</f>
        <v/>
      </c>
    </row>
    <row r="3862" spans="6:6" ht="16" x14ac:dyDescent="0.2">
      <c r="F3862" s="47" t="str">
        <f ca="1">IF(_SF_CORE!$A$2="BLOCK",NA(),IF(OR(D3862="",E3862=""),"",E3862-D3862))</f>
        <v/>
      </c>
    </row>
    <row r="3863" spans="6:6" ht="16" x14ac:dyDescent="0.2">
      <c r="F3863" s="47" t="str">
        <f ca="1">IF(_SF_CORE!$A$2="BLOCK",NA(),IF(OR(D3863="",E3863=""),"",E3863-D3863))</f>
        <v/>
      </c>
    </row>
    <row r="3864" spans="6:6" ht="16" x14ac:dyDescent="0.2">
      <c r="F3864" s="47" t="str">
        <f ca="1">IF(_SF_CORE!$A$2="BLOCK",NA(),IF(OR(D3864="",E3864=""),"",E3864-D3864))</f>
        <v/>
      </c>
    </row>
    <row r="3865" spans="6:6" ht="16" x14ac:dyDescent="0.2">
      <c r="F3865" s="47" t="str">
        <f ca="1">IF(_SF_CORE!$A$2="BLOCK",NA(),IF(OR(D3865="",E3865=""),"",E3865-D3865))</f>
        <v/>
      </c>
    </row>
    <row r="3866" spans="6:6" ht="16" x14ac:dyDescent="0.2">
      <c r="F3866" s="47" t="str">
        <f ca="1">IF(_SF_CORE!$A$2="BLOCK",NA(),IF(OR(D3866="",E3866=""),"",E3866-D3866))</f>
        <v/>
      </c>
    </row>
    <row r="3867" spans="6:6" ht="16" x14ac:dyDescent="0.2">
      <c r="F3867" s="47" t="str">
        <f ca="1">IF(_SF_CORE!$A$2="BLOCK",NA(),IF(OR(D3867="",E3867=""),"",E3867-D3867))</f>
        <v/>
      </c>
    </row>
    <row r="3868" spans="6:6" ht="16" x14ac:dyDescent="0.2">
      <c r="F3868" s="47" t="str">
        <f ca="1">IF(_SF_CORE!$A$2="BLOCK",NA(),IF(OR(D3868="",E3868=""),"",E3868-D3868))</f>
        <v/>
      </c>
    </row>
    <row r="3869" spans="6:6" ht="16" x14ac:dyDescent="0.2">
      <c r="F3869" s="47" t="str">
        <f ca="1">IF(_SF_CORE!$A$2="BLOCK",NA(),IF(OR(D3869="",E3869=""),"",E3869-D3869))</f>
        <v/>
      </c>
    </row>
    <row r="3870" spans="6:6" ht="16" x14ac:dyDescent="0.2">
      <c r="F3870" s="47" t="str">
        <f ca="1">IF(_SF_CORE!$A$2="BLOCK",NA(),IF(OR(D3870="",E3870=""),"",E3870-D3870))</f>
        <v/>
      </c>
    </row>
    <row r="3871" spans="6:6" ht="16" x14ac:dyDescent="0.2">
      <c r="F3871" s="47" t="str">
        <f ca="1">IF(_SF_CORE!$A$2="BLOCK",NA(),IF(OR(D3871="",E3871=""),"",E3871-D3871))</f>
        <v/>
      </c>
    </row>
    <row r="3872" spans="6:6" ht="16" x14ac:dyDescent="0.2">
      <c r="F3872" s="47" t="str">
        <f ca="1">IF(_SF_CORE!$A$2="BLOCK",NA(),IF(OR(D3872="",E3872=""),"",E3872-D3872))</f>
        <v/>
      </c>
    </row>
    <row r="3873" spans="6:6" ht="16" x14ac:dyDescent="0.2">
      <c r="F3873" s="47" t="str">
        <f ca="1">IF(_SF_CORE!$A$2="BLOCK",NA(),IF(OR(D3873="",E3873=""),"",E3873-D3873))</f>
        <v/>
      </c>
    </row>
    <row r="3874" spans="6:6" ht="16" x14ac:dyDescent="0.2">
      <c r="F3874" s="47" t="str">
        <f ca="1">IF(_SF_CORE!$A$2="BLOCK",NA(),IF(OR(D3874="",E3874=""),"",E3874-D3874))</f>
        <v/>
      </c>
    </row>
    <row r="3875" spans="6:6" ht="16" x14ac:dyDescent="0.2">
      <c r="F3875" s="47" t="str">
        <f ca="1">IF(_SF_CORE!$A$2="BLOCK",NA(),IF(OR(D3875="",E3875=""),"",E3875-D3875))</f>
        <v/>
      </c>
    </row>
    <row r="3876" spans="6:6" ht="16" x14ac:dyDescent="0.2">
      <c r="F3876" s="47" t="str">
        <f ca="1">IF(_SF_CORE!$A$2="BLOCK",NA(),IF(OR(D3876="",E3876=""),"",E3876-D3876))</f>
        <v/>
      </c>
    </row>
    <row r="3877" spans="6:6" ht="16" x14ac:dyDescent="0.2">
      <c r="F3877" s="47" t="str">
        <f ca="1">IF(_SF_CORE!$A$2="BLOCK",NA(),IF(OR(D3877="",E3877=""),"",E3877-D3877))</f>
        <v/>
      </c>
    </row>
    <row r="3878" spans="6:6" ht="16" x14ac:dyDescent="0.2">
      <c r="F3878" s="47" t="str">
        <f ca="1">IF(_SF_CORE!$A$2="BLOCK",NA(),IF(OR(D3878="",E3878=""),"",E3878-D3878))</f>
        <v/>
      </c>
    </row>
    <row r="3879" spans="6:6" ht="16" x14ac:dyDescent="0.2">
      <c r="F3879" s="47" t="str">
        <f ca="1">IF(_SF_CORE!$A$2="BLOCK",NA(),IF(OR(D3879="",E3879=""),"",E3879-D3879))</f>
        <v/>
      </c>
    </row>
    <row r="3880" spans="6:6" ht="16" x14ac:dyDescent="0.2">
      <c r="F3880" s="47" t="str">
        <f ca="1">IF(_SF_CORE!$A$2="BLOCK",NA(),IF(OR(D3880="",E3880=""),"",E3880-D3880))</f>
        <v/>
      </c>
    </row>
    <row r="3881" spans="6:6" ht="16" x14ac:dyDescent="0.2">
      <c r="F3881" s="47" t="str">
        <f ca="1">IF(_SF_CORE!$A$2="BLOCK",NA(),IF(OR(D3881="",E3881=""),"",E3881-D3881))</f>
        <v/>
      </c>
    </row>
    <row r="3882" spans="6:6" ht="16" x14ac:dyDescent="0.2">
      <c r="F3882" s="47" t="str">
        <f ca="1">IF(_SF_CORE!$A$2="BLOCK",NA(),IF(OR(D3882="",E3882=""),"",E3882-D3882))</f>
        <v/>
      </c>
    </row>
    <row r="3883" spans="6:6" ht="16" x14ac:dyDescent="0.2">
      <c r="F3883" s="47" t="str">
        <f ca="1">IF(_SF_CORE!$A$2="BLOCK",NA(),IF(OR(D3883="",E3883=""),"",E3883-D3883))</f>
        <v/>
      </c>
    </row>
    <row r="3884" spans="6:6" ht="16" x14ac:dyDescent="0.2">
      <c r="F3884" s="47" t="str">
        <f ca="1">IF(_SF_CORE!$A$2="BLOCK",NA(),IF(OR(D3884="",E3884=""),"",E3884-D3884))</f>
        <v/>
      </c>
    </row>
    <row r="3885" spans="6:6" ht="16" x14ac:dyDescent="0.2">
      <c r="F3885" s="47" t="str">
        <f ca="1">IF(_SF_CORE!$A$2="BLOCK",NA(),IF(OR(D3885="",E3885=""),"",E3885-D3885))</f>
        <v/>
      </c>
    </row>
    <row r="3886" spans="6:6" ht="16" x14ac:dyDescent="0.2">
      <c r="F3886" s="47" t="str">
        <f ca="1">IF(_SF_CORE!$A$2="BLOCK",NA(),IF(OR(D3886="",E3886=""),"",E3886-D3886))</f>
        <v/>
      </c>
    </row>
    <row r="3887" spans="6:6" ht="16" x14ac:dyDescent="0.2">
      <c r="F3887" s="47" t="str">
        <f ca="1">IF(_SF_CORE!$A$2="BLOCK",NA(),IF(OR(D3887="",E3887=""),"",E3887-D3887))</f>
        <v/>
      </c>
    </row>
    <row r="3888" spans="6:6" ht="16" x14ac:dyDescent="0.2">
      <c r="F3888" s="47" t="str">
        <f ca="1">IF(_SF_CORE!$A$2="BLOCK",NA(),IF(OR(D3888="",E3888=""),"",E3888-D3888))</f>
        <v/>
      </c>
    </row>
    <row r="3889" spans="6:6" ht="16" x14ac:dyDescent="0.2">
      <c r="F3889" s="47" t="str">
        <f ca="1">IF(_SF_CORE!$A$2="BLOCK",NA(),IF(OR(D3889="",E3889=""),"",E3889-D3889))</f>
        <v/>
      </c>
    </row>
    <row r="3890" spans="6:6" ht="16" x14ac:dyDescent="0.2">
      <c r="F3890" s="47" t="str">
        <f ca="1">IF(_SF_CORE!$A$2="BLOCK",NA(),IF(OR(D3890="",E3890=""),"",E3890-D3890))</f>
        <v/>
      </c>
    </row>
    <row r="3891" spans="6:6" ht="16" x14ac:dyDescent="0.2">
      <c r="F3891" s="47" t="str">
        <f ca="1">IF(_SF_CORE!$A$2="BLOCK",NA(),IF(OR(D3891="",E3891=""),"",E3891-D3891))</f>
        <v/>
      </c>
    </row>
    <row r="3892" spans="6:6" ht="16" x14ac:dyDescent="0.2">
      <c r="F3892" s="47" t="str">
        <f ca="1">IF(_SF_CORE!$A$2="BLOCK",NA(),IF(OR(D3892="",E3892=""),"",E3892-D3892))</f>
        <v/>
      </c>
    </row>
    <row r="3893" spans="6:6" ht="16" x14ac:dyDescent="0.2">
      <c r="F3893" s="47" t="str">
        <f ca="1">IF(_SF_CORE!$A$2="BLOCK",NA(),IF(OR(D3893="",E3893=""),"",E3893-D3893))</f>
        <v/>
      </c>
    </row>
    <row r="3894" spans="6:6" ht="16" x14ac:dyDescent="0.2">
      <c r="F3894" s="47" t="str">
        <f ca="1">IF(_SF_CORE!$A$2="BLOCK",NA(),IF(OR(D3894="",E3894=""),"",E3894-D3894))</f>
        <v/>
      </c>
    </row>
    <row r="3895" spans="6:6" ht="16" x14ac:dyDescent="0.2">
      <c r="F3895" s="47" t="str">
        <f ca="1">IF(_SF_CORE!$A$2="BLOCK",NA(),IF(OR(D3895="",E3895=""),"",E3895-D3895))</f>
        <v/>
      </c>
    </row>
    <row r="3896" spans="6:6" ht="16" x14ac:dyDescent="0.2">
      <c r="F3896" s="47" t="str">
        <f ca="1">IF(_SF_CORE!$A$2="BLOCK",NA(),IF(OR(D3896="",E3896=""),"",E3896-D3896))</f>
        <v/>
      </c>
    </row>
    <row r="3897" spans="6:6" ht="16" x14ac:dyDescent="0.2">
      <c r="F3897" s="47" t="str">
        <f ca="1">IF(_SF_CORE!$A$2="BLOCK",NA(),IF(OR(D3897="",E3897=""),"",E3897-D3897))</f>
        <v/>
      </c>
    </row>
    <row r="3898" spans="6:6" ht="16" x14ac:dyDescent="0.2">
      <c r="F3898" s="47" t="str">
        <f ca="1">IF(_SF_CORE!$A$2="BLOCK",NA(),IF(OR(D3898="",E3898=""),"",E3898-D3898))</f>
        <v/>
      </c>
    </row>
    <row r="3899" spans="6:6" ht="16" x14ac:dyDescent="0.2">
      <c r="F3899" s="47" t="str">
        <f ca="1">IF(_SF_CORE!$A$2="BLOCK",NA(),IF(OR(D3899="",E3899=""),"",E3899-D3899))</f>
        <v/>
      </c>
    </row>
    <row r="3900" spans="6:6" ht="16" x14ac:dyDescent="0.2">
      <c r="F3900" s="47" t="str">
        <f ca="1">IF(_SF_CORE!$A$2="BLOCK",NA(),IF(OR(D3900="",E3900=""),"",E3900-D3900))</f>
        <v/>
      </c>
    </row>
    <row r="3901" spans="6:6" ht="16" x14ac:dyDescent="0.2">
      <c r="F3901" s="47" t="str">
        <f ca="1">IF(_SF_CORE!$A$2="BLOCK",NA(),IF(OR(D3901="",E3901=""),"",E3901-D3901))</f>
        <v/>
      </c>
    </row>
    <row r="3902" spans="6:6" ht="16" x14ac:dyDescent="0.2">
      <c r="F3902" s="47" t="str">
        <f ca="1">IF(_SF_CORE!$A$2="BLOCK",NA(),IF(OR(D3902="",E3902=""),"",E3902-D3902))</f>
        <v/>
      </c>
    </row>
    <row r="3903" spans="6:6" ht="16" x14ac:dyDescent="0.2">
      <c r="F3903" s="47" t="str">
        <f ca="1">IF(_SF_CORE!$A$2="BLOCK",NA(),IF(OR(D3903="",E3903=""),"",E3903-D3903))</f>
        <v/>
      </c>
    </row>
    <row r="3904" spans="6:6" ht="16" x14ac:dyDescent="0.2">
      <c r="F3904" s="47" t="str">
        <f ca="1">IF(_SF_CORE!$A$2="BLOCK",NA(),IF(OR(D3904="",E3904=""),"",E3904-D3904))</f>
        <v/>
      </c>
    </row>
    <row r="3905" spans="6:6" ht="16" x14ac:dyDescent="0.2">
      <c r="F3905" s="47" t="str">
        <f ca="1">IF(_SF_CORE!$A$2="BLOCK",NA(),IF(OR(D3905="",E3905=""),"",E3905-D3905))</f>
        <v/>
      </c>
    </row>
    <row r="3906" spans="6:6" ht="16" x14ac:dyDescent="0.2">
      <c r="F3906" s="47" t="str">
        <f ca="1">IF(_SF_CORE!$A$2="BLOCK",NA(),IF(OR(D3906="",E3906=""),"",E3906-D3906))</f>
        <v/>
      </c>
    </row>
    <row r="3907" spans="6:6" ht="16" x14ac:dyDescent="0.2">
      <c r="F3907" s="47" t="str">
        <f ca="1">IF(_SF_CORE!$A$2="BLOCK",NA(),IF(OR(D3907="",E3907=""),"",E3907-D3907))</f>
        <v/>
      </c>
    </row>
    <row r="3908" spans="6:6" ht="16" x14ac:dyDescent="0.2">
      <c r="F3908" s="47" t="str">
        <f ca="1">IF(_SF_CORE!$A$2="BLOCK",NA(),IF(OR(D3908="",E3908=""),"",E3908-D3908))</f>
        <v/>
      </c>
    </row>
    <row r="3909" spans="6:6" ht="16" x14ac:dyDescent="0.2">
      <c r="F3909" s="47" t="str">
        <f ca="1">IF(_SF_CORE!$A$2="BLOCK",NA(),IF(OR(D3909="",E3909=""),"",E3909-D3909))</f>
        <v/>
      </c>
    </row>
    <row r="3910" spans="6:6" ht="16" x14ac:dyDescent="0.2">
      <c r="F3910" s="47" t="str">
        <f ca="1">IF(_SF_CORE!$A$2="BLOCK",NA(),IF(OR(D3910="",E3910=""),"",E3910-D3910))</f>
        <v/>
      </c>
    </row>
    <row r="3911" spans="6:6" ht="16" x14ac:dyDescent="0.2">
      <c r="F3911" s="47" t="str">
        <f ca="1">IF(_SF_CORE!$A$2="BLOCK",NA(),IF(OR(D3911="",E3911=""),"",E3911-D3911))</f>
        <v/>
      </c>
    </row>
    <row r="3912" spans="6:6" ht="16" x14ac:dyDescent="0.2">
      <c r="F3912" s="47" t="str">
        <f ca="1">IF(_SF_CORE!$A$2="BLOCK",NA(),IF(OR(D3912="",E3912=""),"",E3912-D3912))</f>
        <v/>
      </c>
    </row>
    <row r="3913" spans="6:6" ht="16" x14ac:dyDescent="0.2">
      <c r="F3913" s="47" t="str">
        <f ca="1">IF(_SF_CORE!$A$2="BLOCK",NA(),IF(OR(D3913="",E3913=""),"",E3913-D3913))</f>
        <v/>
      </c>
    </row>
    <row r="3914" spans="6:6" ht="16" x14ac:dyDescent="0.2">
      <c r="F3914" s="47" t="str">
        <f ca="1">IF(_SF_CORE!$A$2="BLOCK",NA(),IF(OR(D3914="",E3914=""),"",E3914-D3914))</f>
        <v/>
      </c>
    </row>
    <row r="3915" spans="6:6" ht="16" x14ac:dyDescent="0.2">
      <c r="F3915" s="47" t="str">
        <f ca="1">IF(_SF_CORE!$A$2="BLOCK",NA(),IF(OR(D3915="",E3915=""),"",E3915-D3915))</f>
        <v/>
      </c>
    </row>
    <row r="3916" spans="6:6" ht="16" x14ac:dyDescent="0.2">
      <c r="F3916" s="47" t="str">
        <f ca="1">IF(_SF_CORE!$A$2="BLOCK",NA(),IF(OR(D3916="",E3916=""),"",E3916-D3916))</f>
        <v/>
      </c>
    </row>
    <row r="3917" spans="6:6" ht="16" x14ac:dyDescent="0.2">
      <c r="F3917" s="47" t="str">
        <f ca="1">IF(_SF_CORE!$A$2="BLOCK",NA(),IF(OR(D3917="",E3917=""),"",E3917-D3917))</f>
        <v/>
      </c>
    </row>
    <row r="3918" spans="6:6" ht="16" x14ac:dyDescent="0.2">
      <c r="F3918" s="47" t="str">
        <f ca="1">IF(_SF_CORE!$A$2="BLOCK",NA(),IF(OR(D3918="",E3918=""),"",E3918-D3918))</f>
        <v/>
      </c>
    </row>
    <row r="3919" spans="6:6" ht="16" x14ac:dyDescent="0.2">
      <c r="F3919" s="47" t="str">
        <f ca="1">IF(_SF_CORE!$A$2="BLOCK",NA(),IF(OR(D3919="",E3919=""),"",E3919-D3919))</f>
        <v/>
      </c>
    </row>
    <row r="3920" spans="6:6" ht="16" x14ac:dyDescent="0.2">
      <c r="F3920" s="47" t="str">
        <f ca="1">IF(_SF_CORE!$A$2="BLOCK",NA(),IF(OR(D3920="",E3920=""),"",E3920-D3920))</f>
        <v/>
      </c>
    </row>
    <row r="3921" spans="6:6" ht="16" x14ac:dyDescent="0.2">
      <c r="F3921" s="47" t="str">
        <f ca="1">IF(_SF_CORE!$A$2="BLOCK",NA(),IF(OR(D3921="",E3921=""),"",E3921-D3921))</f>
        <v/>
      </c>
    </row>
    <row r="3922" spans="6:6" ht="16" x14ac:dyDescent="0.2">
      <c r="F3922" s="47" t="str">
        <f ca="1">IF(_SF_CORE!$A$2="BLOCK",NA(),IF(OR(D3922="",E3922=""),"",E3922-D3922))</f>
        <v/>
      </c>
    </row>
    <row r="3923" spans="6:6" ht="16" x14ac:dyDescent="0.2">
      <c r="F3923" s="47" t="str">
        <f ca="1">IF(_SF_CORE!$A$2="BLOCK",NA(),IF(OR(D3923="",E3923=""),"",E3923-D3923))</f>
        <v/>
      </c>
    </row>
    <row r="3924" spans="6:6" ht="16" x14ac:dyDescent="0.2">
      <c r="F3924" s="47" t="str">
        <f ca="1">IF(_SF_CORE!$A$2="BLOCK",NA(),IF(OR(D3924="",E3924=""),"",E3924-D3924))</f>
        <v/>
      </c>
    </row>
    <row r="3925" spans="6:6" ht="16" x14ac:dyDescent="0.2">
      <c r="F3925" s="47" t="str">
        <f ca="1">IF(_SF_CORE!$A$2="BLOCK",NA(),IF(OR(D3925="",E3925=""),"",E3925-D3925))</f>
        <v/>
      </c>
    </row>
    <row r="3926" spans="6:6" ht="16" x14ac:dyDescent="0.2">
      <c r="F3926" s="47" t="str">
        <f ca="1">IF(_SF_CORE!$A$2="BLOCK",NA(),IF(OR(D3926="",E3926=""),"",E3926-D3926))</f>
        <v/>
      </c>
    </row>
    <row r="3927" spans="6:6" ht="16" x14ac:dyDescent="0.2">
      <c r="F3927" s="47" t="str">
        <f ca="1">IF(_SF_CORE!$A$2="BLOCK",NA(),IF(OR(D3927="",E3927=""),"",E3927-D3927))</f>
        <v/>
      </c>
    </row>
    <row r="3928" spans="6:6" ht="16" x14ac:dyDescent="0.2">
      <c r="F3928" s="47" t="str">
        <f ca="1">IF(_SF_CORE!$A$2="BLOCK",NA(),IF(OR(D3928="",E3928=""),"",E3928-D3928))</f>
        <v/>
      </c>
    </row>
    <row r="3929" spans="6:6" ht="16" x14ac:dyDescent="0.2">
      <c r="F3929" s="47" t="str">
        <f ca="1">IF(_SF_CORE!$A$2="BLOCK",NA(),IF(OR(D3929="",E3929=""),"",E3929-D3929))</f>
        <v/>
      </c>
    </row>
    <row r="3930" spans="6:6" ht="16" x14ac:dyDescent="0.2">
      <c r="F3930" s="47" t="str">
        <f ca="1">IF(_SF_CORE!$A$2="BLOCK",NA(),IF(OR(D3930="",E3930=""),"",E3930-D3930))</f>
        <v/>
      </c>
    </row>
    <row r="3931" spans="6:6" ht="16" x14ac:dyDescent="0.2">
      <c r="F3931" s="47" t="str">
        <f ca="1">IF(_SF_CORE!$A$2="BLOCK",NA(),IF(OR(D3931="",E3931=""),"",E3931-D3931))</f>
        <v/>
      </c>
    </row>
    <row r="3932" spans="6:6" ht="16" x14ac:dyDescent="0.2">
      <c r="F3932" s="47" t="str">
        <f ca="1">IF(_SF_CORE!$A$2="BLOCK",NA(),IF(OR(D3932="",E3932=""),"",E3932-D3932))</f>
        <v/>
      </c>
    </row>
    <row r="3933" spans="6:6" ht="16" x14ac:dyDescent="0.2">
      <c r="F3933" s="47" t="str">
        <f ca="1">IF(_SF_CORE!$A$2="BLOCK",NA(),IF(OR(D3933="",E3933=""),"",E3933-D3933))</f>
        <v/>
      </c>
    </row>
    <row r="3934" spans="6:6" ht="16" x14ac:dyDescent="0.2">
      <c r="F3934" s="47" t="str">
        <f ca="1">IF(_SF_CORE!$A$2="BLOCK",NA(),IF(OR(D3934="",E3934=""),"",E3934-D3934))</f>
        <v/>
      </c>
    </row>
    <row r="3935" spans="6:6" ht="16" x14ac:dyDescent="0.2">
      <c r="F3935" s="47" t="str">
        <f ca="1">IF(_SF_CORE!$A$2="BLOCK",NA(),IF(OR(D3935="",E3935=""),"",E3935-D3935))</f>
        <v/>
      </c>
    </row>
    <row r="3936" spans="6:6" ht="16" x14ac:dyDescent="0.2">
      <c r="F3936" s="47" t="str">
        <f ca="1">IF(_SF_CORE!$A$2="BLOCK",NA(),IF(OR(D3936="",E3936=""),"",E3936-D3936))</f>
        <v/>
      </c>
    </row>
    <row r="3937" spans="6:6" ht="16" x14ac:dyDescent="0.2">
      <c r="F3937" s="47" t="str">
        <f ca="1">IF(_SF_CORE!$A$2="BLOCK",NA(),IF(OR(D3937="",E3937=""),"",E3937-D3937))</f>
        <v/>
      </c>
    </row>
    <row r="3938" spans="6:6" ht="16" x14ac:dyDescent="0.2">
      <c r="F3938" s="47" t="str">
        <f ca="1">IF(_SF_CORE!$A$2="BLOCK",NA(),IF(OR(D3938="",E3938=""),"",E3938-D3938))</f>
        <v/>
      </c>
    </row>
    <row r="3939" spans="6:6" ht="16" x14ac:dyDescent="0.2">
      <c r="F3939" s="47" t="str">
        <f ca="1">IF(_SF_CORE!$A$2="BLOCK",NA(),IF(OR(D3939="",E3939=""),"",E3939-D3939))</f>
        <v/>
      </c>
    </row>
    <row r="3940" spans="6:6" ht="16" x14ac:dyDescent="0.2">
      <c r="F3940" s="47" t="str">
        <f ca="1">IF(_SF_CORE!$A$2="BLOCK",NA(),IF(OR(D3940="",E3940=""),"",E3940-D3940))</f>
        <v/>
      </c>
    </row>
    <row r="3941" spans="6:6" ht="16" x14ac:dyDescent="0.2">
      <c r="F3941" s="47" t="str">
        <f ca="1">IF(_SF_CORE!$A$2="BLOCK",NA(),IF(OR(D3941="",E3941=""),"",E3941-D3941))</f>
        <v/>
      </c>
    </row>
    <row r="3942" spans="6:6" ht="16" x14ac:dyDescent="0.2">
      <c r="F3942" s="47" t="str">
        <f ca="1">IF(_SF_CORE!$A$2="BLOCK",NA(),IF(OR(D3942="",E3942=""),"",E3942-D3942))</f>
        <v/>
      </c>
    </row>
    <row r="3943" spans="6:6" ht="16" x14ac:dyDescent="0.2">
      <c r="F3943" s="47" t="str">
        <f ca="1">IF(_SF_CORE!$A$2="BLOCK",NA(),IF(OR(D3943="",E3943=""),"",E3943-D3943))</f>
        <v/>
      </c>
    </row>
    <row r="3944" spans="6:6" ht="16" x14ac:dyDescent="0.2">
      <c r="F3944" s="47" t="str">
        <f ca="1">IF(_SF_CORE!$A$2="BLOCK",NA(),IF(OR(D3944="",E3944=""),"",E3944-D3944))</f>
        <v/>
      </c>
    </row>
    <row r="3945" spans="6:6" ht="16" x14ac:dyDescent="0.2">
      <c r="F3945" s="47" t="str">
        <f ca="1">IF(_SF_CORE!$A$2="BLOCK",NA(),IF(OR(D3945="",E3945=""),"",E3945-D3945))</f>
        <v/>
      </c>
    </row>
    <row r="3946" spans="6:6" ht="16" x14ac:dyDescent="0.2">
      <c r="F3946" s="47" t="str">
        <f ca="1">IF(_SF_CORE!$A$2="BLOCK",NA(),IF(OR(D3946="",E3946=""),"",E3946-D3946))</f>
        <v/>
      </c>
    </row>
    <row r="3947" spans="6:6" ht="16" x14ac:dyDescent="0.2">
      <c r="F3947" s="47" t="str">
        <f ca="1">IF(_SF_CORE!$A$2="BLOCK",NA(),IF(OR(D3947="",E3947=""),"",E3947-D3947))</f>
        <v/>
      </c>
    </row>
    <row r="3948" spans="6:6" ht="16" x14ac:dyDescent="0.2">
      <c r="F3948" s="47" t="str">
        <f ca="1">IF(_SF_CORE!$A$2="BLOCK",NA(),IF(OR(D3948="",E3948=""),"",E3948-D3948))</f>
        <v/>
      </c>
    </row>
    <row r="3949" spans="6:6" ht="16" x14ac:dyDescent="0.2">
      <c r="F3949" s="47" t="str">
        <f ca="1">IF(_SF_CORE!$A$2="BLOCK",NA(),IF(OR(D3949="",E3949=""),"",E3949-D3949))</f>
        <v/>
      </c>
    </row>
    <row r="3950" spans="6:6" ht="16" x14ac:dyDescent="0.2">
      <c r="F3950" s="47" t="str">
        <f ca="1">IF(_SF_CORE!$A$2="BLOCK",NA(),IF(OR(D3950="",E3950=""),"",E3950-D3950))</f>
        <v/>
      </c>
    </row>
    <row r="3951" spans="6:6" ht="16" x14ac:dyDescent="0.2">
      <c r="F3951" s="47" t="str">
        <f ca="1">IF(_SF_CORE!$A$2="BLOCK",NA(),IF(OR(D3951="",E3951=""),"",E3951-D3951))</f>
        <v/>
      </c>
    </row>
    <row r="3952" spans="6:6" ht="16" x14ac:dyDescent="0.2">
      <c r="F3952" s="47" t="str">
        <f ca="1">IF(_SF_CORE!$A$2="BLOCK",NA(),IF(OR(D3952="",E3952=""),"",E3952-D3952))</f>
        <v/>
      </c>
    </row>
    <row r="3953" spans="6:6" ht="16" x14ac:dyDescent="0.2">
      <c r="F3953" s="47" t="str">
        <f ca="1">IF(_SF_CORE!$A$2="BLOCK",NA(),IF(OR(D3953="",E3953=""),"",E3953-D3953))</f>
        <v/>
      </c>
    </row>
    <row r="3954" spans="6:6" ht="16" x14ac:dyDescent="0.2">
      <c r="F3954" s="47" t="str">
        <f ca="1">IF(_SF_CORE!$A$2="BLOCK",NA(),IF(OR(D3954="",E3954=""),"",E3954-D3954))</f>
        <v/>
      </c>
    </row>
    <row r="3955" spans="6:6" ht="16" x14ac:dyDescent="0.2">
      <c r="F3955" s="47" t="str">
        <f ca="1">IF(_SF_CORE!$A$2="BLOCK",NA(),IF(OR(D3955="",E3955=""),"",E3955-D3955))</f>
        <v/>
      </c>
    </row>
    <row r="3956" spans="6:6" ht="16" x14ac:dyDescent="0.2">
      <c r="F3956" s="47" t="str">
        <f ca="1">IF(_SF_CORE!$A$2="BLOCK",NA(),IF(OR(D3956="",E3956=""),"",E3956-D3956))</f>
        <v/>
      </c>
    </row>
    <row r="3957" spans="6:6" ht="16" x14ac:dyDescent="0.2">
      <c r="F3957" s="47" t="str">
        <f ca="1">IF(_SF_CORE!$A$2="BLOCK",NA(),IF(OR(D3957="",E3957=""),"",E3957-D3957))</f>
        <v/>
      </c>
    </row>
    <row r="3958" spans="6:6" ht="16" x14ac:dyDescent="0.2">
      <c r="F3958" s="47" t="str">
        <f ca="1">IF(_SF_CORE!$A$2="BLOCK",NA(),IF(OR(D3958="",E3958=""),"",E3958-D3958))</f>
        <v/>
      </c>
    </row>
    <row r="3959" spans="6:6" ht="16" x14ac:dyDescent="0.2">
      <c r="F3959" s="47" t="str">
        <f ca="1">IF(_SF_CORE!$A$2="BLOCK",NA(),IF(OR(D3959="",E3959=""),"",E3959-D3959))</f>
        <v/>
      </c>
    </row>
    <row r="3960" spans="6:6" ht="16" x14ac:dyDescent="0.2">
      <c r="F3960" s="47" t="str">
        <f ca="1">IF(_SF_CORE!$A$2="BLOCK",NA(),IF(OR(D3960="",E3960=""),"",E3960-D3960))</f>
        <v/>
      </c>
    </row>
    <row r="3961" spans="6:6" ht="16" x14ac:dyDescent="0.2">
      <c r="F3961" s="47" t="str">
        <f ca="1">IF(_SF_CORE!$A$2="BLOCK",NA(),IF(OR(D3961="",E3961=""),"",E3961-D3961))</f>
        <v/>
      </c>
    </row>
    <row r="3962" spans="6:6" ht="16" x14ac:dyDescent="0.2">
      <c r="F3962" s="47" t="str">
        <f ca="1">IF(_SF_CORE!$A$2="BLOCK",NA(),IF(OR(D3962="",E3962=""),"",E3962-D3962))</f>
        <v/>
      </c>
    </row>
    <row r="3963" spans="6:6" ht="16" x14ac:dyDescent="0.2">
      <c r="F3963" s="47" t="str">
        <f ca="1">IF(_SF_CORE!$A$2="BLOCK",NA(),IF(OR(D3963="",E3963=""),"",E3963-D3963))</f>
        <v/>
      </c>
    </row>
    <row r="3964" spans="6:6" ht="16" x14ac:dyDescent="0.2">
      <c r="F3964" s="47" t="str">
        <f ca="1">IF(_SF_CORE!$A$2="BLOCK",NA(),IF(OR(D3964="",E3964=""),"",E3964-D3964))</f>
        <v/>
      </c>
    </row>
    <row r="3965" spans="6:6" ht="16" x14ac:dyDescent="0.2">
      <c r="F3965" s="47" t="str">
        <f ca="1">IF(_SF_CORE!$A$2="BLOCK",NA(),IF(OR(D3965="",E3965=""),"",E3965-D3965))</f>
        <v/>
      </c>
    </row>
    <row r="3966" spans="6:6" ht="16" x14ac:dyDescent="0.2">
      <c r="F3966" s="47" t="str">
        <f ca="1">IF(_SF_CORE!$A$2="BLOCK",NA(),IF(OR(D3966="",E3966=""),"",E3966-D3966))</f>
        <v/>
      </c>
    </row>
    <row r="3967" spans="6:6" ht="16" x14ac:dyDescent="0.2">
      <c r="F3967" s="47" t="str">
        <f ca="1">IF(_SF_CORE!$A$2="BLOCK",NA(),IF(OR(D3967="",E3967=""),"",E3967-D3967))</f>
        <v/>
      </c>
    </row>
    <row r="3968" spans="6:6" ht="16" x14ac:dyDescent="0.2">
      <c r="F3968" s="47" t="str">
        <f ca="1">IF(_SF_CORE!$A$2="BLOCK",NA(),IF(OR(D3968="",E3968=""),"",E3968-D3968))</f>
        <v/>
      </c>
    </row>
    <row r="3969" spans="6:6" ht="16" x14ac:dyDescent="0.2">
      <c r="F3969" s="47" t="str">
        <f ca="1">IF(_SF_CORE!$A$2="BLOCK",NA(),IF(OR(D3969="",E3969=""),"",E3969-D3969))</f>
        <v/>
      </c>
    </row>
    <row r="3970" spans="6:6" ht="16" x14ac:dyDescent="0.2">
      <c r="F3970" s="47" t="str">
        <f ca="1">IF(_SF_CORE!$A$2="BLOCK",NA(),IF(OR(D3970="",E3970=""),"",E3970-D3970))</f>
        <v/>
      </c>
    </row>
    <row r="3971" spans="6:6" ht="16" x14ac:dyDescent="0.2">
      <c r="F3971" s="47" t="str">
        <f ca="1">IF(_SF_CORE!$A$2="BLOCK",NA(),IF(OR(D3971="",E3971=""),"",E3971-D3971))</f>
        <v/>
      </c>
    </row>
    <row r="3972" spans="6:6" ht="16" x14ac:dyDescent="0.2">
      <c r="F3972" s="47" t="str">
        <f ca="1">IF(_SF_CORE!$A$2="BLOCK",NA(),IF(OR(D3972="",E3972=""),"",E3972-D3972))</f>
        <v/>
      </c>
    </row>
    <row r="3973" spans="6:6" ht="16" x14ac:dyDescent="0.2">
      <c r="F3973" s="47" t="str">
        <f ca="1">IF(_SF_CORE!$A$2="BLOCK",NA(),IF(OR(D3973="",E3973=""),"",E3973-D3973))</f>
        <v/>
      </c>
    </row>
    <row r="3974" spans="6:6" ht="16" x14ac:dyDescent="0.2">
      <c r="F3974" s="47" t="str">
        <f ca="1">IF(_SF_CORE!$A$2="BLOCK",NA(),IF(OR(D3974="",E3974=""),"",E3974-D3974))</f>
        <v/>
      </c>
    </row>
    <row r="3975" spans="6:6" ht="16" x14ac:dyDescent="0.2">
      <c r="F3975" s="47" t="str">
        <f ca="1">IF(_SF_CORE!$A$2="BLOCK",NA(),IF(OR(D3975="",E3975=""),"",E3975-D3975))</f>
        <v/>
      </c>
    </row>
    <row r="3976" spans="6:6" ht="16" x14ac:dyDescent="0.2">
      <c r="F3976" s="47" t="str">
        <f ca="1">IF(_SF_CORE!$A$2="BLOCK",NA(),IF(OR(D3976="",E3976=""),"",E3976-D3976))</f>
        <v/>
      </c>
    </row>
    <row r="3977" spans="6:6" ht="16" x14ac:dyDescent="0.2">
      <c r="F3977" s="47" t="str">
        <f ca="1">IF(_SF_CORE!$A$2="BLOCK",NA(),IF(OR(D3977="",E3977=""),"",E3977-D3977))</f>
        <v/>
      </c>
    </row>
    <row r="3978" spans="6:6" ht="16" x14ac:dyDescent="0.2">
      <c r="F3978" s="47" t="str">
        <f ca="1">IF(_SF_CORE!$A$2="BLOCK",NA(),IF(OR(D3978="",E3978=""),"",E3978-D3978))</f>
        <v/>
      </c>
    </row>
    <row r="3979" spans="6:6" ht="16" x14ac:dyDescent="0.2">
      <c r="F3979" s="47" t="str">
        <f ca="1">IF(_SF_CORE!$A$2="BLOCK",NA(),IF(OR(D3979="",E3979=""),"",E3979-D3979))</f>
        <v/>
      </c>
    </row>
    <row r="3980" spans="6:6" ht="16" x14ac:dyDescent="0.2">
      <c r="F3980" s="47" t="str">
        <f ca="1">IF(_SF_CORE!$A$2="BLOCK",NA(),IF(OR(D3980="",E3980=""),"",E3980-D3980))</f>
        <v/>
      </c>
    </row>
    <row r="3981" spans="6:6" ht="16" x14ac:dyDescent="0.2">
      <c r="F3981" s="47" t="str">
        <f ca="1">IF(_SF_CORE!$A$2="BLOCK",NA(),IF(OR(D3981="",E3981=""),"",E3981-D3981))</f>
        <v/>
      </c>
    </row>
    <row r="3982" spans="6:6" ht="16" x14ac:dyDescent="0.2">
      <c r="F3982" s="47" t="str">
        <f ca="1">IF(_SF_CORE!$A$2="BLOCK",NA(),IF(OR(D3982="",E3982=""),"",E3982-D3982))</f>
        <v/>
      </c>
    </row>
    <row r="3983" spans="6:6" ht="16" x14ac:dyDescent="0.2">
      <c r="F3983" s="47" t="str">
        <f ca="1">IF(_SF_CORE!$A$2="BLOCK",NA(),IF(OR(D3983="",E3983=""),"",E3983-D3983))</f>
        <v/>
      </c>
    </row>
    <row r="3984" spans="6:6" ht="16" x14ac:dyDescent="0.2">
      <c r="F3984" s="47" t="str">
        <f ca="1">IF(_SF_CORE!$A$2="BLOCK",NA(),IF(OR(D3984="",E3984=""),"",E3984-D3984))</f>
        <v/>
      </c>
    </row>
    <row r="3985" spans="6:6" ht="16" x14ac:dyDescent="0.2">
      <c r="F3985" s="47" t="str">
        <f ca="1">IF(_SF_CORE!$A$2="BLOCK",NA(),IF(OR(D3985="",E3985=""),"",E3985-D3985))</f>
        <v/>
      </c>
    </row>
    <row r="3986" spans="6:6" ht="16" x14ac:dyDescent="0.2">
      <c r="F3986" s="47" t="str">
        <f ca="1">IF(_SF_CORE!$A$2="BLOCK",NA(),IF(OR(D3986="",E3986=""),"",E3986-D3986))</f>
        <v/>
      </c>
    </row>
    <row r="3987" spans="6:6" ht="16" x14ac:dyDescent="0.2">
      <c r="F3987" s="47" t="str">
        <f ca="1">IF(_SF_CORE!$A$2="BLOCK",NA(),IF(OR(D3987="",E3987=""),"",E3987-D3987))</f>
        <v/>
      </c>
    </row>
    <row r="3988" spans="6:6" ht="16" x14ac:dyDescent="0.2">
      <c r="F3988" s="47" t="str">
        <f ca="1">IF(_SF_CORE!$A$2="BLOCK",NA(),IF(OR(D3988="",E3988=""),"",E3988-D3988))</f>
        <v/>
      </c>
    </row>
    <row r="3989" spans="6:6" ht="16" x14ac:dyDescent="0.2">
      <c r="F3989" s="47" t="str">
        <f ca="1">IF(_SF_CORE!$A$2="BLOCK",NA(),IF(OR(D3989="",E3989=""),"",E3989-D3989))</f>
        <v/>
      </c>
    </row>
    <row r="3990" spans="6:6" ht="16" x14ac:dyDescent="0.2">
      <c r="F3990" s="47" t="str">
        <f ca="1">IF(_SF_CORE!$A$2="BLOCK",NA(),IF(OR(D3990="",E3990=""),"",E3990-D3990))</f>
        <v/>
      </c>
    </row>
    <row r="3991" spans="6:6" ht="16" x14ac:dyDescent="0.2">
      <c r="F3991" s="47" t="str">
        <f ca="1">IF(_SF_CORE!$A$2="BLOCK",NA(),IF(OR(D3991="",E3991=""),"",E3991-D3991))</f>
        <v/>
      </c>
    </row>
    <row r="3992" spans="6:6" ht="16" x14ac:dyDescent="0.2">
      <c r="F3992" s="47" t="str">
        <f ca="1">IF(_SF_CORE!$A$2="BLOCK",NA(),IF(OR(D3992="",E3992=""),"",E3992-D3992))</f>
        <v/>
      </c>
    </row>
    <row r="3993" spans="6:6" ht="16" x14ac:dyDescent="0.2">
      <c r="F3993" s="47" t="str">
        <f ca="1">IF(_SF_CORE!$A$2="BLOCK",NA(),IF(OR(D3993="",E3993=""),"",E3993-D3993))</f>
        <v/>
      </c>
    </row>
    <row r="3994" spans="6:6" ht="16" x14ac:dyDescent="0.2">
      <c r="F3994" s="47" t="str">
        <f ca="1">IF(_SF_CORE!$A$2="BLOCK",NA(),IF(OR(D3994="",E3994=""),"",E3994-D3994))</f>
        <v/>
      </c>
    </row>
    <row r="3995" spans="6:6" ht="16" x14ac:dyDescent="0.2">
      <c r="F3995" s="47" t="str">
        <f ca="1">IF(_SF_CORE!$A$2="BLOCK",NA(),IF(OR(D3995="",E3995=""),"",E3995-D3995))</f>
        <v/>
      </c>
    </row>
    <row r="3996" spans="6:6" ht="16" x14ac:dyDescent="0.2">
      <c r="F3996" s="47" t="str">
        <f ca="1">IF(_SF_CORE!$A$2="BLOCK",NA(),IF(OR(D3996="",E3996=""),"",E3996-D3996))</f>
        <v/>
      </c>
    </row>
    <row r="3997" spans="6:6" ht="16" x14ac:dyDescent="0.2">
      <c r="F3997" s="47" t="str">
        <f ca="1">IF(_SF_CORE!$A$2="BLOCK",NA(),IF(OR(D3997="",E3997=""),"",E3997-D3997))</f>
        <v/>
      </c>
    </row>
    <row r="3998" spans="6:6" ht="16" x14ac:dyDescent="0.2">
      <c r="F3998" s="47" t="str">
        <f ca="1">IF(_SF_CORE!$A$2="BLOCK",NA(),IF(OR(D3998="",E3998=""),"",E3998-D3998))</f>
        <v/>
      </c>
    </row>
    <row r="3999" spans="6:6" ht="16" x14ac:dyDescent="0.2">
      <c r="F3999" s="47" t="str">
        <f ca="1">IF(_SF_CORE!$A$2="BLOCK",NA(),IF(OR(D3999="",E3999=""),"",E3999-D3999))</f>
        <v/>
      </c>
    </row>
    <row r="4000" spans="6:6" ht="16" x14ac:dyDescent="0.2">
      <c r="F4000" s="47" t="str">
        <f ca="1">IF(_SF_CORE!$A$2="BLOCK",NA(),IF(OR(D4000="",E4000=""),"",E4000-D4000))</f>
        <v/>
      </c>
    </row>
    <row r="4001" spans="6:6" ht="16" x14ac:dyDescent="0.2">
      <c r="F4001" s="47" t="str">
        <f ca="1">IF(_SF_CORE!$A$2="BLOCK",NA(),IF(OR(D4001="",E4001=""),"",E4001-D4001))</f>
        <v/>
      </c>
    </row>
    <row r="4002" spans="6:6" ht="16" x14ac:dyDescent="0.2">
      <c r="F4002" s="47" t="str">
        <f ca="1">IF(_SF_CORE!$A$2="BLOCK",NA(),IF(OR(D4002="",E4002=""),"",E4002-D4002))</f>
        <v/>
      </c>
    </row>
    <row r="4003" spans="6:6" ht="16" x14ac:dyDescent="0.2">
      <c r="F4003" s="47" t="str">
        <f ca="1">IF(_SF_CORE!$A$2="BLOCK",NA(),IF(OR(D4003="",E4003=""),"",E4003-D4003))</f>
        <v/>
      </c>
    </row>
    <row r="4004" spans="6:6" ht="16" x14ac:dyDescent="0.2">
      <c r="F4004" s="47" t="str">
        <f ca="1">IF(_SF_CORE!$A$2="BLOCK",NA(),IF(OR(D4004="",E4004=""),"",E4004-D4004))</f>
        <v/>
      </c>
    </row>
    <row r="4005" spans="6:6" ht="16" x14ac:dyDescent="0.2">
      <c r="F4005" s="47" t="str">
        <f ca="1">IF(_SF_CORE!$A$2="BLOCK",NA(),IF(OR(D4005="",E4005=""),"",E4005-D4005))</f>
        <v/>
      </c>
    </row>
    <row r="4006" spans="6:6" ht="16" x14ac:dyDescent="0.2">
      <c r="F4006" s="47" t="str">
        <f ca="1">IF(_SF_CORE!$A$2="BLOCK",NA(),IF(OR(D4006="",E4006=""),"",E4006-D4006))</f>
        <v/>
      </c>
    </row>
    <row r="4007" spans="6:6" ht="16" x14ac:dyDescent="0.2">
      <c r="F4007" s="47" t="str">
        <f ca="1">IF(_SF_CORE!$A$2="BLOCK",NA(),IF(OR(D4007="",E4007=""),"",E4007-D4007))</f>
        <v/>
      </c>
    </row>
    <row r="4008" spans="6:6" ht="16" x14ac:dyDescent="0.2">
      <c r="F4008" s="47" t="str">
        <f ca="1">IF(_SF_CORE!$A$2="BLOCK",NA(),IF(OR(D4008="",E4008=""),"",E4008-D4008))</f>
        <v/>
      </c>
    </row>
    <row r="4009" spans="6:6" ht="16" x14ac:dyDescent="0.2">
      <c r="F4009" s="47" t="str">
        <f ca="1">IF(_SF_CORE!$A$2="BLOCK",NA(),IF(OR(D4009="",E4009=""),"",E4009-D4009))</f>
        <v/>
      </c>
    </row>
    <row r="4010" spans="6:6" ht="16" x14ac:dyDescent="0.2">
      <c r="F4010" s="47" t="str">
        <f ca="1">IF(_SF_CORE!$A$2="BLOCK",NA(),IF(OR(D4010="",E4010=""),"",E4010-D4010))</f>
        <v/>
      </c>
    </row>
    <row r="4011" spans="6:6" ht="16" x14ac:dyDescent="0.2">
      <c r="F4011" s="47" t="str">
        <f ca="1">IF(_SF_CORE!$A$2="BLOCK",NA(),IF(OR(D4011="",E4011=""),"",E4011-D4011))</f>
        <v/>
      </c>
    </row>
    <row r="4012" spans="6:6" ht="16" x14ac:dyDescent="0.2">
      <c r="F4012" s="47" t="str">
        <f ca="1">IF(_SF_CORE!$A$2="BLOCK",NA(),IF(OR(D4012="",E4012=""),"",E4012-D4012))</f>
        <v/>
      </c>
    </row>
    <row r="4013" spans="6:6" ht="16" x14ac:dyDescent="0.2">
      <c r="F4013" s="47" t="str">
        <f ca="1">IF(_SF_CORE!$A$2="BLOCK",NA(),IF(OR(D4013="",E4013=""),"",E4013-D4013))</f>
        <v/>
      </c>
    </row>
    <row r="4014" spans="6:6" ht="16" x14ac:dyDescent="0.2">
      <c r="F4014" s="47" t="str">
        <f ca="1">IF(_SF_CORE!$A$2="BLOCK",NA(),IF(OR(D4014="",E4014=""),"",E4014-D4014))</f>
        <v/>
      </c>
    </row>
    <row r="4015" spans="6:6" ht="16" x14ac:dyDescent="0.2">
      <c r="F4015" s="47" t="str">
        <f ca="1">IF(_SF_CORE!$A$2="BLOCK",NA(),IF(OR(D4015="",E4015=""),"",E4015-D4015))</f>
        <v/>
      </c>
    </row>
    <row r="4016" spans="6:6" ht="16" x14ac:dyDescent="0.2">
      <c r="F4016" s="47" t="str">
        <f ca="1">IF(_SF_CORE!$A$2="BLOCK",NA(),IF(OR(D4016="",E4016=""),"",E4016-D4016))</f>
        <v/>
      </c>
    </row>
    <row r="4017" spans="6:6" ht="16" x14ac:dyDescent="0.2">
      <c r="F4017" s="47" t="str">
        <f ca="1">IF(_SF_CORE!$A$2="BLOCK",NA(),IF(OR(D4017="",E4017=""),"",E4017-D4017))</f>
        <v/>
      </c>
    </row>
    <row r="4018" spans="6:6" ht="16" x14ac:dyDescent="0.2">
      <c r="F4018" s="47" t="str">
        <f ca="1">IF(_SF_CORE!$A$2="BLOCK",NA(),IF(OR(D4018="",E4018=""),"",E4018-D4018))</f>
        <v/>
      </c>
    </row>
    <row r="4019" spans="6:6" ht="16" x14ac:dyDescent="0.2">
      <c r="F4019" s="47" t="str">
        <f ca="1">IF(_SF_CORE!$A$2="BLOCK",NA(),IF(OR(D4019="",E4019=""),"",E4019-D4019))</f>
        <v/>
      </c>
    </row>
    <row r="4020" spans="6:6" ht="16" x14ac:dyDescent="0.2">
      <c r="F4020" s="47" t="str">
        <f ca="1">IF(_SF_CORE!$A$2="BLOCK",NA(),IF(OR(D4020="",E4020=""),"",E4020-D4020))</f>
        <v/>
      </c>
    </row>
    <row r="4021" spans="6:6" ht="16" x14ac:dyDescent="0.2">
      <c r="F4021" s="47" t="str">
        <f ca="1">IF(_SF_CORE!$A$2="BLOCK",NA(),IF(OR(D4021="",E4021=""),"",E4021-D4021))</f>
        <v/>
      </c>
    </row>
    <row r="4022" spans="6:6" ht="16" x14ac:dyDescent="0.2">
      <c r="F4022" s="47" t="str">
        <f ca="1">IF(_SF_CORE!$A$2="BLOCK",NA(),IF(OR(D4022="",E4022=""),"",E4022-D4022))</f>
        <v/>
      </c>
    </row>
    <row r="4023" spans="6:6" ht="16" x14ac:dyDescent="0.2">
      <c r="F4023" s="47" t="str">
        <f ca="1">IF(_SF_CORE!$A$2="BLOCK",NA(),IF(OR(D4023="",E4023=""),"",E4023-D4023))</f>
        <v/>
      </c>
    </row>
    <row r="4024" spans="6:6" ht="16" x14ac:dyDescent="0.2">
      <c r="F4024" s="47" t="str">
        <f ca="1">IF(_SF_CORE!$A$2="BLOCK",NA(),IF(OR(D4024="",E4024=""),"",E4024-D4024))</f>
        <v/>
      </c>
    </row>
    <row r="4025" spans="6:6" ht="16" x14ac:dyDescent="0.2">
      <c r="F4025" s="47" t="str">
        <f ca="1">IF(_SF_CORE!$A$2="BLOCK",NA(),IF(OR(D4025="",E4025=""),"",E4025-D4025))</f>
        <v/>
      </c>
    </row>
    <row r="4026" spans="6:6" ht="16" x14ac:dyDescent="0.2">
      <c r="F4026" s="47" t="str">
        <f ca="1">IF(_SF_CORE!$A$2="BLOCK",NA(),IF(OR(D4026="",E4026=""),"",E4026-D4026))</f>
        <v/>
      </c>
    </row>
    <row r="4027" spans="6:6" ht="16" x14ac:dyDescent="0.2">
      <c r="F4027" s="47" t="str">
        <f ca="1">IF(_SF_CORE!$A$2="BLOCK",NA(),IF(OR(D4027="",E4027=""),"",E4027-D4027))</f>
        <v/>
      </c>
    </row>
    <row r="4028" spans="6:6" ht="16" x14ac:dyDescent="0.2">
      <c r="F4028" s="47" t="str">
        <f ca="1">IF(_SF_CORE!$A$2="BLOCK",NA(),IF(OR(D4028="",E4028=""),"",E4028-D4028))</f>
        <v/>
      </c>
    </row>
    <row r="4029" spans="6:6" ht="16" x14ac:dyDescent="0.2">
      <c r="F4029" s="47" t="str">
        <f ca="1">IF(_SF_CORE!$A$2="BLOCK",NA(),IF(OR(D4029="",E4029=""),"",E4029-D4029))</f>
        <v/>
      </c>
    </row>
    <row r="4030" spans="6:6" ht="16" x14ac:dyDescent="0.2">
      <c r="F4030" s="47" t="str">
        <f ca="1">IF(_SF_CORE!$A$2="BLOCK",NA(),IF(OR(D4030="",E4030=""),"",E4030-D4030))</f>
        <v/>
      </c>
    </row>
    <row r="4031" spans="6:6" ht="16" x14ac:dyDescent="0.2">
      <c r="F4031" s="47" t="str">
        <f ca="1">IF(_SF_CORE!$A$2="BLOCK",NA(),IF(OR(D4031="",E4031=""),"",E4031-D4031))</f>
        <v/>
      </c>
    </row>
    <row r="4032" spans="6:6" ht="16" x14ac:dyDescent="0.2">
      <c r="F4032" s="47" t="str">
        <f ca="1">IF(_SF_CORE!$A$2="BLOCK",NA(),IF(OR(D4032="",E4032=""),"",E4032-D4032))</f>
        <v/>
      </c>
    </row>
    <row r="4033" spans="6:6" ht="16" x14ac:dyDescent="0.2">
      <c r="F4033" s="47" t="str">
        <f ca="1">IF(_SF_CORE!$A$2="BLOCK",NA(),IF(OR(D4033="",E4033=""),"",E4033-D4033))</f>
        <v/>
      </c>
    </row>
    <row r="4034" spans="6:6" ht="16" x14ac:dyDescent="0.2">
      <c r="F4034" s="47" t="str">
        <f ca="1">IF(_SF_CORE!$A$2="BLOCK",NA(),IF(OR(D4034="",E4034=""),"",E4034-D4034))</f>
        <v/>
      </c>
    </row>
    <row r="4035" spans="6:6" ht="16" x14ac:dyDescent="0.2">
      <c r="F4035" s="47" t="str">
        <f ca="1">IF(_SF_CORE!$A$2="BLOCK",NA(),IF(OR(D4035="",E4035=""),"",E4035-D4035))</f>
        <v/>
      </c>
    </row>
    <row r="4036" spans="6:6" ht="16" x14ac:dyDescent="0.2">
      <c r="F4036" s="47" t="str">
        <f ca="1">IF(_SF_CORE!$A$2="BLOCK",NA(),IF(OR(D4036="",E4036=""),"",E4036-D4036))</f>
        <v/>
      </c>
    </row>
    <row r="4037" spans="6:6" ht="16" x14ac:dyDescent="0.2">
      <c r="F4037" s="47" t="str">
        <f ca="1">IF(_SF_CORE!$A$2="BLOCK",NA(),IF(OR(D4037="",E4037=""),"",E4037-D4037))</f>
        <v/>
      </c>
    </row>
    <row r="4038" spans="6:6" ht="16" x14ac:dyDescent="0.2">
      <c r="F4038" s="47" t="str">
        <f ca="1">IF(_SF_CORE!$A$2="BLOCK",NA(),IF(OR(D4038="",E4038=""),"",E4038-D4038))</f>
        <v/>
      </c>
    </row>
    <row r="4039" spans="6:6" ht="16" x14ac:dyDescent="0.2">
      <c r="F4039" s="47" t="str">
        <f ca="1">IF(_SF_CORE!$A$2="BLOCK",NA(),IF(OR(D4039="",E4039=""),"",E4039-D4039))</f>
        <v/>
      </c>
    </row>
    <row r="4040" spans="6:6" ht="16" x14ac:dyDescent="0.2">
      <c r="F4040" s="47" t="str">
        <f ca="1">IF(_SF_CORE!$A$2="BLOCK",NA(),IF(OR(D4040="",E4040=""),"",E4040-D4040))</f>
        <v/>
      </c>
    </row>
    <row r="4041" spans="6:6" ht="16" x14ac:dyDescent="0.2">
      <c r="F4041" s="47" t="str">
        <f ca="1">IF(_SF_CORE!$A$2="BLOCK",NA(),IF(OR(D4041="",E4041=""),"",E4041-D4041))</f>
        <v/>
      </c>
    </row>
    <row r="4042" spans="6:6" ht="16" x14ac:dyDescent="0.2">
      <c r="F4042" s="47" t="str">
        <f ca="1">IF(_SF_CORE!$A$2="BLOCK",NA(),IF(OR(D4042="",E4042=""),"",E4042-D4042))</f>
        <v/>
      </c>
    </row>
    <row r="4043" spans="6:6" ht="16" x14ac:dyDescent="0.2">
      <c r="F4043" s="47" t="str">
        <f ca="1">IF(_SF_CORE!$A$2="BLOCK",NA(),IF(OR(D4043="",E4043=""),"",E4043-D4043))</f>
        <v/>
      </c>
    </row>
    <row r="4044" spans="6:6" ht="16" x14ac:dyDescent="0.2">
      <c r="F4044" s="47" t="str">
        <f ca="1">IF(_SF_CORE!$A$2="BLOCK",NA(),IF(OR(D4044="",E4044=""),"",E4044-D4044))</f>
        <v/>
      </c>
    </row>
    <row r="4045" spans="6:6" ht="16" x14ac:dyDescent="0.2">
      <c r="F4045" s="47" t="str">
        <f ca="1">IF(_SF_CORE!$A$2="BLOCK",NA(),IF(OR(D4045="",E4045=""),"",E4045-D4045))</f>
        <v/>
      </c>
    </row>
    <row r="4046" spans="6:6" ht="16" x14ac:dyDescent="0.2">
      <c r="F4046" s="47" t="str">
        <f ca="1">IF(_SF_CORE!$A$2="BLOCK",NA(),IF(OR(D4046="",E4046=""),"",E4046-D4046))</f>
        <v/>
      </c>
    </row>
    <row r="4047" spans="6:6" ht="16" x14ac:dyDescent="0.2">
      <c r="F4047" s="47" t="str">
        <f ca="1">IF(_SF_CORE!$A$2="BLOCK",NA(),IF(OR(D4047="",E4047=""),"",E4047-D4047))</f>
        <v/>
      </c>
    </row>
    <row r="4048" spans="6:6" ht="16" x14ac:dyDescent="0.2">
      <c r="F4048" s="47" t="str">
        <f ca="1">IF(_SF_CORE!$A$2="BLOCK",NA(),IF(OR(D4048="",E4048=""),"",E4048-D4048))</f>
        <v/>
      </c>
    </row>
    <row r="4049" spans="6:6" ht="16" x14ac:dyDescent="0.2">
      <c r="F4049" s="47" t="str">
        <f ca="1">IF(_SF_CORE!$A$2="BLOCK",NA(),IF(OR(D4049="",E4049=""),"",E4049-D4049))</f>
        <v/>
      </c>
    </row>
    <row r="4050" spans="6:6" ht="16" x14ac:dyDescent="0.2">
      <c r="F4050" s="47" t="str">
        <f ca="1">IF(_SF_CORE!$A$2="BLOCK",NA(),IF(OR(D4050="",E4050=""),"",E4050-D4050))</f>
        <v/>
      </c>
    </row>
    <row r="4051" spans="6:6" ht="16" x14ac:dyDescent="0.2">
      <c r="F4051" s="47" t="str">
        <f ca="1">IF(_SF_CORE!$A$2="BLOCK",NA(),IF(OR(D4051="",E4051=""),"",E4051-D4051))</f>
        <v/>
      </c>
    </row>
    <row r="4052" spans="6:6" ht="16" x14ac:dyDescent="0.2">
      <c r="F4052" s="47" t="str">
        <f ca="1">IF(_SF_CORE!$A$2="BLOCK",NA(),IF(OR(D4052="",E4052=""),"",E4052-D4052))</f>
        <v/>
      </c>
    </row>
    <row r="4053" spans="6:6" ht="16" x14ac:dyDescent="0.2">
      <c r="F4053" s="47" t="str">
        <f ca="1">IF(_SF_CORE!$A$2="BLOCK",NA(),IF(OR(D4053="",E4053=""),"",E4053-D4053))</f>
        <v/>
      </c>
    </row>
    <row r="4054" spans="6:6" ht="16" x14ac:dyDescent="0.2">
      <c r="F4054" s="47" t="str">
        <f ca="1">IF(_SF_CORE!$A$2="BLOCK",NA(),IF(OR(D4054="",E4054=""),"",E4054-D4054))</f>
        <v/>
      </c>
    </row>
    <row r="4055" spans="6:6" ht="16" x14ac:dyDescent="0.2">
      <c r="F4055" s="47" t="str">
        <f ca="1">IF(_SF_CORE!$A$2="BLOCK",NA(),IF(OR(D4055="",E4055=""),"",E4055-D4055))</f>
        <v/>
      </c>
    </row>
    <row r="4056" spans="6:6" ht="16" x14ac:dyDescent="0.2">
      <c r="F4056" s="47" t="str">
        <f ca="1">IF(_SF_CORE!$A$2="BLOCK",NA(),IF(OR(D4056="",E4056=""),"",E4056-D4056))</f>
        <v/>
      </c>
    </row>
    <row r="4057" spans="6:6" ht="16" x14ac:dyDescent="0.2">
      <c r="F4057" s="47" t="str">
        <f ca="1">IF(_SF_CORE!$A$2="BLOCK",NA(),IF(OR(D4057="",E4057=""),"",E4057-D4057))</f>
        <v/>
      </c>
    </row>
    <row r="4058" spans="6:6" ht="16" x14ac:dyDescent="0.2">
      <c r="F4058" s="47" t="str">
        <f ca="1">IF(_SF_CORE!$A$2="BLOCK",NA(),IF(OR(D4058="",E4058=""),"",E4058-D4058))</f>
        <v/>
      </c>
    </row>
    <row r="4059" spans="6:6" ht="16" x14ac:dyDescent="0.2">
      <c r="F4059" s="47" t="str">
        <f ca="1">IF(_SF_CORE!$A$2="BLOCK",NA(),IF(OR(D4059="",E4059=""),"",E4059-D4059))</f>
        <v/>
      </c>
    </row>
    <row r="4060" spans="6:6" ht="16" x14ac:dyDescent="0.2">
      <c r="F4060" s="47" t="str">
        <f ca="1">IF(_SF_CORE!$A$2="BLOCK",NA(),IF(OR(D4060="",E4060=""),"",E4060-D4060))</f>
        <v/>
      </c>
    </row>
    <row r="4061" spans="6:6" ht="16" x14ac:dyDescent="0.2">
      <c r="F4061" s="47" t="str">
        <f ca="1">IF(_SF_CORE!$A$2="BLOCK",NA(),IF(OR(D4061="",E4061=""),"",E4061-D4061))</f>
        <v/>
      </c>
    </row>
    <row r="4062" spans="6:6" ht="16" x14ac:dyDescent="0.2">
      <c r="F4062" s="47" t="str">
        <f ca="1">IF(_SF_CORE!$A$2="BLOCK",NA(),IF(OR(D4062="",E4062=""),"",E4062-D4062))</f>
        <v/>
      </c>
    </row>
    <row r="4063" spans="6:6" ht="16" x14ac:dyDescent="0.2">
      <c r="F4063" s="47" t="str">
        <f ca="1">IF(_SF_CORE!$A$2="BLOCK",NA(),IF(OR(D4063="",E4063=""),"",E4063-D4063))</f>
        <v/>
      </c>
    </row>
    <row r="4064" spans="6:6" ht="16" x14ac:dyDescent="0.2">
      <c r="F4064" s="47" t="str">
        <f ca="1">IF(_SF_CORE!$A$2="BLOCK",NA(),IF(OR(D4064="",E4064=""),"",E4064-D4064))</f>
        <v/>
      </c>
    </row>
    <row r="4065" spans="6:6" ht="16" x14ac:dyDescent="0.2">
      <c r="F4065" s="47" t="str">
        <f ca="1">IF(_SF_CORE!$A$2="BLOCK",NA(),IF(OR(D4065="",E4065=""),"",E4065-D4065))</f>
        <v/>
      </c>
    </row>
    <row r="4066" spans="6:6" ht="16" x14ac:dyDescent="0.2">
      <c r="F4066" s="47" t="str">
        <f ca="1">IF(_SF_CORE!$A$2="BLOCK",NA(),IF(OR(D4066="",E4066=""),"",E4066-D4066))</f>
        <v/>
      </c>
    </row>
    <row r="4067" spans="6:6" ht="16" x14ac:dyDescent="0.2">
      <c r="F4067" s="47" t="str">
        <f ca="1">IF(_SF_CORE!$A$2="BLOCK",NA(),IF(OR(D4067="",E4067=""),"",E4067-D4067))</f>
        <v/>
      </c>
    </row>
    <row r="4068" spans="6:6" ht="16" x14ac:dyDescent="0.2">
      <c r="F4068" s="47" t="str">
        <f ca="1">IF(_SF_CORE!$A$2="BLOCK",NA(),IF(OR(D4068="",E4068=""),"",E4068-D4068))</f>
        <v/>
      </c>
    </row>
    <row r="4069" spans="6:6" ht="16" x14ac:dyDescent="0.2">
      <c r="F4069" s="47" t="str">
        <f ca="1">IF(_SF_CORE!$A$2="BLOCK",NA(),IF(OR(D4069="",E4069=""),"",E4069-D4069))</f>
        <v/>
      </c>
    </row>
    <row r="4070" spans="6:6" ht="16" x14ac:dyDescent="0.2">
      <c r="F4070" s="47" t="str">
        <f ca="1">IF(_SF_CORE!$A$2="BLOCK",NA(),IF(OR(D4070="",E4070=""),"",E4070-D4070))</f>
        <v/>
      </c>
    </row>
    <row r="4071" spans="6:6" ht="16" x14ac:dyDescent="0.2">
      <c r="F4071" s="47" t="str">
        <f ca="1">IF(_SF_CORE!$A$2="BLOCK",NA(),IF(OR(D4071="",E4071=""),"",E4071-D4071))</f>
        <v/>
      </c>
    </row>
    <row r="4072" spans="6:6" ht="16" x14ac:dyDescent="0.2">
      <c r="F4072" s="47" t="str">
        <f ca="1">IF(_SF_CORE!$A$2="BLOCK",NA(),IF(OR(D4072="",E4072=""),"",E4072-D4072))</f>
        <v/>
      </c>
    </row>
    <row r="4073" spans="6:6" ht="16" x14ac:dyDescent="0.2">
      <c r="F4073" s="47" t="str">
        <f ca="1">IF(_SF_CORE!$A$2="BLOCK",NA(),IF(OR(D4073="",E4073=""),"",E4073-D4073))</f>
        <v/>
      </c>
    </row>
    <row r="4074" spans="6:6" ht="16" x14ac:dyDescent="0.2">
      <c r="F4074" s="47" t="str">
        <f ca="1">IF(_SF_CORE!$A$2="BLOCK",NA(),IF(OR(D4074="",E4074=""),"",E4074-D4074))</f>
        <v/>
      </c>
    </row>
    <row r="4075" spans="6:6" ht="16" x14ac:dyDescent="0.2">
      <c r="F4075" s="47" t="str">
        <f ca="1">IF(_SF_CORE!$A$2="BLOCK",NA(),IF(OR(D4075="",E4075=""),"",E4075-D4075))</f>
        <v/>
      </c>
    </row>
    <row r="4076" spans="6:6" ht="16" x14ac:dyDescent="0.2">
      <c r="F4076" s="47" t="str">
        <f ca="1">IF(_SF_CORE!$A$2="BLOCK",NA(),IF(OR(D4076="",E4076=""),"",E4076-D4076))</f>
        <v/>
      </c>
    </row>
    <row r="4077" spans="6:6" ht="16" x14ac:dyDescent="0.2">
      <c r="F4077" s="47" t="str">
        <f ca="1">IF(_SF_CORE!$A$2="BLOCK",NA(),IF(OR(D4077="",E4077=""),"",E4077-D4077))</f>
        <v/>
      </c>
    </row>
    <row r="4078" spans="6:6" ht="16" x14ac:dyDescent="0.2">
      <c r="F4078" s="47" t="str">
        <f ca="1">IF(_SF_CORE!$A$2="BLOCK",NA(),IF(OR(D4078="",E4078=""),"",E4078-D4078))</f>
        <v/>
      </c>
    </row>
    <row r="4079" spans="6:6" ht="16" x14ac:dyDescent="0.2">
      <c r="F4079" s="47" t="str">
        <f ca="1">IF(_SF_CORE!$A$2="BLOCK",NA(),IF(OR(D4079="",E4079=""),"",E4079-D4079))</f>
        <v/>
      </c>
    </row>
    <row r="4080" spans="6:6" ht="16" x14ac:dyDescent="0.2">
      <c r="F4080" s="47" t="str">
        <f ca="1">IF(_SF_CORE!$A$2="BLOCK",NA(),IF(OR(D4080="",E4080=""),"",E4080-D4080))</f>
        <v/>
      </c>
    </row>
    <row r="4081" spans="6:6" ht="16" x14ac:dyDescent="0.2">
      <c r="F4081" s="47" t="str">
        <f ca="1">IF(_SF_CORE!$A$2="BLOCK",NA(),IF(OR(D4081="",E4081=""),"",E4081-D4081))</f>
        <v/>
      </c>
    </row>
    <row r="4082" spans="6:6" ht="16" x14ac:dyDescent="0.2">
      <c r="F4082" s="47" t="str">
        <f ca="1">IF(_SF_CORE!$A$2="BLOCK",NA(),IF(OR(D4082="",E4082=""),"",E4082-D4082))</f>
        <v/>
      </c>
    </row>
    <row r="4083" spans="6:6" ht="16" x14ac:dyDescent="0.2">
      <c r="F4083" s="47" t="str">
        <f ca="1">IF(_SF_CORE!$A$2="BLOCK",NA(),IF(OR(D4083="",E4083=""),"",E4083-D4083))</f>
        <v/>
      </c>
    </row>
    <row r="4084" spans="6:6" ht="16" x14ac:dyDescent="0.2">
      <c r="F4084" s="47" t="str">
        <f ca="1">IF(_SF_CORE!$A$2="BLOCK",NA(),IF(OR(D4084="",E4084=""),"",E4084-D4084))</f>
        <v/>
      </c>
    </row>
    <row r="4085" spans="6:6" ht="16" x14ac:dyDescent="0.2">
      <c r="F4085" s="47" t="str">
        <f ca="1">IF(_SF_CORE!$A$2="BLOCK",NA(),IF(OR(D4085="",E4085=""),"",E4085-D4085))</f>
        <v/>
      </c>
    </row>
    <row r="4086" spans="6:6" ht="16" x14ac:dyDescent="0.2">
      <c r="F4086" s="47" t="str">
        <f ca="1">IF(_SF_CORE!$A$2="BLOCK",NA(),IF(OR(D4086="",E4086=""),"",E4086-D4086))</f>
        <v/>
      </c>
    </row>
    <row r="4087" spans="6:6" ht="16" x14ac:dyDescent="0.2">
      <c r="F4087" s="47" t="str">
        <f ca="1">IF(_SF_CORE!$A$2="BLOCK",NA(),IF(OR(D4087="",E4087=""),"",E4087-D4087))</f>
        <v/>
      </c>
    </row>
    <row r="4088" spans="6:6" ht="16" x14ac:dyDescent="0.2">
      <c r="F4088" s="47" t="str">
        <f ca="1">IF(_SF_CORE!$A$2="BLOCK",NA(),IF(OR(D4088="",E4088=""),"",E4088-D4088))</f>
        <v/>
      </c>
    </row>
    <row r="4089" spans="6:6" ht="16" x14ac:dyDescent="0.2">
      <c r="F4089" s="47" t="str">
        <f ca="1">IF(_SF_CORE!$A$2="BLOCK",NA(),IF(OR(D4089="",E4089=""),"",E4089-D4089))</f>
        <v/>
      </c>
    </row>
    <row r="4090" spans="6:6" ht="16" x14ac:dyDescent="0.2">
      <c r="F4090" s="47" t="str">
        <f ca="1">IF(_SF_CORE!$A$2="BLOCK",NA(),IF(OR(D4090="",E4090=""),"",E4090-D4090))</f>
        <v/>
      </c>
    </row>
    <row r="4091" spans="6:6" ht="16" x14ac:dyDescent="0.2">
      <c r="F4091" s="47" t="str">
        <f ca="1">IF(_SF_CORE!$A$2="BLOCK",NA(),IF(OR(D4091="",E4091=""),"",E4091-D4091))</f>
        <v/>
      </c>
    </row>
    <row r="4092" spans="6:6" ht="16" x14ac:dyDescent="0.2">
      <c r="F4092" s="47" t="str">
        <f ca="1">IF(_SF_CORE!$A$2="BLOCK",NA(),IF(OR(D4092="",E4092=""),"",E4092-D4092))</f>
        <v/>
      </c>
    </row>
    <row r="4093" spans="6:6" ht="16" x14ac:dyDescent="0.2">
      <c r="F4093" s="47" t="str">
        <f ca="1">IF(_SF_CORE!$A$2="BLOCK",NA(),IF(OR(D4093="",E4093=""),"",E4093-D4093))</f>
        <v/>
      </c>
    </row>
    <row r="4094" spans="6:6" ht="16" x14ac:dyDescent="0.2">
      <c r="F4094" s="47" t="str">
        <f ca="1">IF(_SF_CORE!$A$2="BLOCK",NA(),IF(OR(D4094="",E4094=""),"",E4094-D4094))</f>
        <v/>
      </c>
    </row>
    <row r="4095" spans="6:6" ht="16" x14ac:dyDescent="0.2">
      <c r="F4095" s="47" t="str">
        <f ca="1">IF(_SF_CORE!$A$2="BLOCK",NA(),IF(OR(D4095="",E4095=""),"",E4095-D4095))</f>
        <v/>
      </c>
    </row>
    <row r="4096" spans="6:6" ht="16" x14ac:dyDescent="0.2">
      <c r="F4096" s="47" t="str">
        <f ca="1">IF(_SF_CORE!$A$2="BLOCK",NA(),IF(OR(D4096="",E4096=""),"",E4096-D4096))</f>
        <v/>
      </c>
    </row>
    <row r="4097" spans="6:6" ht="16" x14ac:dyDescent="0.2">
      <c r="F4097" s="47" t="str">
        <f ca="1">IF(_SF_CORE!$A$2="BLOCK",NA(),IF(OR(D4097="",E4097=""),"",E4097-D4097))</f>
        <v/>
      </c>
    </row>
    <row r="4098" spans="6:6" ht="16" x14ac:dyDescent="0.2">
      <c r="F4098" s="47" t="str">
        <f ca="1">IF(_SF_CORE!$A$2="BLOCK",NA(),IF(OR(D4098="",E4098=""),"",E4098-D4098))</f>
        <v/>
      </c>
    </row>
    <row r="4099" spans="6:6" ht="16" x14ac:dyDescent="0.2">
      <c r="F4099" s="47" t="str">
        <f ca="1">IF(_SF_CORE!$A$2="BLOCK",NA(),IF(OR(D4099="",E4099=""),"",E4099-D4099))</f>
        <v/>
      </c>
    </row>
    <row r="4100" spans="6:6" ht="16" x14ac:dyDescent="0.2">
      <c r="F4100" s="47" t="str">
        <f ca="1">IF(_SF_CORE!$A$2="BLOCK",NA(),IF(OR(D4100="",E4100=""),"",E4100-D4100))</f>
        <v/>
      </c>
    </row>
    <row r="4101" spans="6:6" ht="16" x14ac:dyDescent="0.2">
      <c r="F4101" s="47" t="str">
        <f ca="1">IF(_SF_CORE!$A$2="BLOCK",NA(),IF(OR(D4101="",E4101=""),"",E4101-D4101))</f>
        <v/>
      </c>
    </row>
    <row r="4102" spans="6:6" ht="16" x14ac:dyDescent="0.2">
      <c r="F4102" s="47" t="str">
        <f ca="1">IF(_SF_CORE!$A$2="BLOCK",NA(),IF(OR(D4102="",E4102=""),"",E4102-D4102))</f>
        <v/>
      </c>
    </row>
    <row r="4103" spans="6:6" ht="16" x14ac:dyDescent="0.2">
      <c r="F4103" s="47" t="str">
        <f ca="1">IF(_SF_CORE!$A$2="BLOCK",NA(),IF(OR(D4103="",E4103=""),"",E4103-D4103))</f>
        <v/>
      </c>
    </row>
    <row r="4104" spans="6:6" ht="16" x14ac:dyDescent="0.2">
      <c r="F4104" s="47" t="str">
        <f ca="1">IF(_SF_CORE!$A$2="BLOCK",NA(),IF(OR(D4104="",E4104=""),"",E4104-D4104))</f>
        <v/>
      </c>
    </row>
    <row r="4105" spans="6:6" ht="16" x14ac:dyDescent="0.2">
      <c r="F4105" s="47" t="str">
        <f ca="1">IF(_SF_CORE!$A$2="BLOCK",NA(),IF(OR(D4105="",E4105=""),"",E4105-D4105))</f>
        <v/>
      </c>
    </row>
    <row r="4106" spans="6:6" ht="16" x14ac:dyDescent="0.2">
      <c r="F4106" s="47" t="str">
        <f ca="1">IF(_SF_CORE!$A$2="BLOCK",NA(),IF(OR(D4106="",E4106=""),"",E4106-D4106))</f>
        <v/>
      </c>
    </row>
    <row r="4107" spans="6:6" ht="16" x14ac:dyDescent="0.2">
      <c r="F4107" s="47" t="str">
        <f ca="1">IF(_SF_CORE!$A$2="BLOCK",NA(),IF(OR(D4107="",E4107=""),"",E4107-D4107))</f>
        <v/>
      </c>
    </row>
    <row r="4108" spans="6:6" ht="16" x14ac:dyDescent="0.2">
      <c r="F4108" s="47" t="str">
        <f ca="1">IF(_SF_CORE!$A$2="BLOCK",NA(),IF(OR(D4108="",E4108=""),"",E4108-D4108))</f>
        <v/>
      </c>
    </row>
    <row r="4109" spans="6:6" ht="16" x14ac:dyDescent="0.2">
      <c r="F4109" s="47" t="str">
        <f ca="1">IF(_SF_CORE!$A$2="BLOCK",NA(),IF(OR(D4109="",E4109=""),"",E4109-D4109))</f>
        <v/>
      </c>
    </row>
    <row r="4110" spans="6:6" ht="16" x14ac:dyDescent="0.2">
      <c r="F4110" s="47" t="str">
        <f ca="1">IF(_SF_CORE!$A$2="BLOCK",NA(),IF(OR(D4110="",E4110=""),"",E4110-D4110))</f>
        <v/>
      </c>
    </row>
    <row r="4111" spans="6:6" ht="16" x14ac:dyDescent="0.2">
      <c r="F4111" s="47" t="str">
        <f ca="1">IF(_SF_CORE!$A$2="BLOCK",NA(),IF(OR(D4111="",E4111=""),"",E4111-D4111))</f>
        <v/>
      </c>
    </row>
    <row r="4112" spans="6:6" ht="16" x14ac:dyDescent="0.2">
      <c r="F4112" s="47" t="str">
        <f ca="1">IF(_SF_CORE!$A$2="BLOCK",NA(),IF(OR(D4112="",E4112=""),"",E4112-D4112))</f>
        <v/>
      </c>
    </row>
    <row r="4113" spans="6:6" ht="16" x14ac:dyDescent="0.2">
      <c r="F4113" s="47" t="str">
        <f ca="1">IF(_SF_CORE!$A$2="BLOCK",NA(),IF(OR(D4113="",E4113=""),"",E4113-D4113))</f>
        <v/>
      </c>
    </row>
    <row r="4114" spans="6:6" ht="16" x14ac:dyDescent="0.2">
      <c r="F4114" s="47" t="str">
        <f ca="1">IF(_SF_CORE!$A$2="BLOCK",NA(),IF(OR(D4114="",E4114=""),"",E4114-D4114))</f>
        <v/>
      </c>
    </row>
    <row r="4115" spans="6:6" ht="16" x14ac:dyDescent="0.2">
      <c r="F4115" s="47" t="str">
        <f ca="1">IF(_SF_CORE!$A$2="BLOCK",NA(),IF(OR(D4115="",E4115=""),"",E4115-D4115))</f>
        <v/>
      </c>
    </row>
    <row r="4116" spans="6:6" ht="16" x14ac:dyDescent="0.2">
      <c r="F4116" s="47" t="str">
        <f ca="1">IF(_SF_CORE!$A$2="BLOCK",NA(),IF(OR(D4116="",E4116=""),"",E4116-D4116))</f>
        <v/>
      </c>
    </row>
    <row r="4117" spans="6:6" ht="16" x14ac:dyDescent="0.2">
      <c r="F4117" s="47" t="str">
        <f ca="1">IF(_SF_CORE!$A$2="BLOCK",NA(),IF(OR(D4117="",E4117=""),"",E4117-D4117))</f>
        <v/>
      </c>
    </row>
    <row r="4118" spans="6:6" ht="16" x14ac:dyDescent="0.2">
      <c r="F4118" s="47" t="str">
        <f ca="1">IF(_SF_CORE!$A$2="BLOCK",NA(),IF(OR(D4118="",E4118=""),"",E4118-D4118))</f>
        <v/>
      </c>
    </row>
    <row r="4119" spans="6:6" ht="16" x14ac:dyDescent="0.2">
      <c r="F4119" s="47" t="str">
        <f ca="1">IF(_SF_CORE!$A$2="BLOCK",NA(),IF(OR(D4119="",E4119=""),"",E4119-D4119))</f>
        <v/>
      </c>
    </row>
    <row r="4120" spans="6:6" ht="16" x14ac:dyDescent="0.2">
      <c r="F4120" s="47" t="str">
        <f ca="1">IF(_SF_CORE!$A$2="BLOCK",NA(),IF(OR(D4120="",E4120=""),"",E4120-D4120))</f>
        <v/>
      </c>
    </row>
    <row r="4121" spans="6:6" ht="16" x14ac:dyDescent="0.2">
      <c r="F4121" s="47" t="str">
        <f ca="1">IF(_SF_CORE!$A$2="BLOCK",NA(),IF(OR(D4121="",E4121=""),"",E4121-D4121))</f>
        <v/>
      </c>
    </row>
    <row r="4122" spans="6:6" ht="16" x14ac:dyDescent="0.2">
      <c r="F4122" s="47" t="str">
        <f ca="1">IF(_SF_CORE!$A$2="BLOCK",NA(),IF(OR(D4122="",E4122=""),"",E4122-D4122))</f>
        <v/>
      </c>
    </row>
    <row r="4123" spans="6:6" ht="16" x14ac:dyDescent="0.2">
      <c r="F4123" s="47" t="str">
        <f ca="1">IF(_SF_CORE!$A$2="BLOCK",NA(),IF(OR(D4123="",E4123=""),"",E4123-D4123))</f>
        <v/>
      </c>
    </row>
    <row r="4124" spans="6:6" ht="16" x14ac:dyDescent="0.2">
      <c r="F4124" s="47" t="str">
        <f ca="1">IF(_SF_CORE!$A$2="BLOCK",NA(),IF(OR(D4124="",E4124=""),"",E4124-D4124))</f>
        <v/>
      </c>
    </row>
    <row r="4125" spans="6:6" ht="16" x14ac:dyDescent="0.2">
      <c r="F4125" s="47" t="str">
        <f ca="1">IF(_SF_CORE!$A$2="BLOCK",NA(),IF(OR(D4125="",E4125=""),"",E4125-D4125))</f>
        <v/>
      </c>
    </row>
    <row r="4126" spans="6:6" ht="16" x14ac:dyDescent="0.2">
      <c r="F4126" s="47" t="str">
        <f ca="1">IF(_SF_CORE!$A$2="BLOCK",NA(),IF(OR(D4126="",E4126=""),"",E4126-D4126))</f>
        <v/>
      </c>
    </row>
    <row r="4127" spans="6:6" ht="16" x14ac:dyDescent="0.2">
      <c r="F4127" s="47" t="str">
        <f ca="1">IF(_SF_CORE!$A$2="BLOCK",NA(),IF(OR(D4127="",E4127=""),"",E4127-D4127))</f>
        <v/>
      </c>
    </row>
    <row r="4128" spans="6:6" ht="16" x14ac:dyDescent="0.2">
      <c r="F4128" s="47" t="str">
        <f ca="1">IF(_SF_CORE!$A$2="BLOCK",NA(),IF(OR(D4128="",E4128=""),"",E4128-D4128))</f>
        <v/>
      </c>
    </row>
    <row r="4129" spans="6:6" ht="16" x14ac:dyDescent="0.2">
      <c r="F4129" s="47" t="str">
        <f ca="1">IF(_SF_CORE!$A$2="BLOCK",NA(),IF(OR(D4129="",E4129=""),"",E4129-D4129))</f>
        <v/>
      </c>
    </row>
    <row r="4130" spans="6:6" ht="16" x14ac:dyDescent="0.2">
      <c r="F4130" s="47" t="str">
        <f ca="1">IF(_SF_CORE!$A$2="BLOCK",NA(),IF(OR(D4130="",E4130=""),"",E4130-D4130))</f>
        <v/>
      </c>
    </row>
    <row r="4131" spans="6:6" ht="16" x14ac:dyDescent="0.2">
      <c r="F4131" s="47" t="str">
        <f ca="1">IF(_SF_CORE!$A$2="BLOCK",NA(),IF(OR(D4131="",E4131=""),"",E4131-D4131))</f>
        <v/>
      </c>
    </row>
    <row r="4132" spans="6:6" ht="16" x14ac:dyDescent="0.2">
      <c r="F4132" s="47" t="str">
        <f ca="1">IF(_SF_CORE!$A$2="BLOCK",NA(),IF(OR(D4132="",E4132=""),"",E4132-D4132))</f>
        <v/>
      </c>
    </row>
    <row r="4133" spans="6:6" ht="16" x14ac:dyDescent="0.2">
      <c r="F4133" s="47" t="str">
        <f ca="1">IF(_SF_CORE!$A$2="BLOCK",NA(),IF(OR(D4133="",E4133=""),"",E4133-D4133))</f>
        <v/>
      </c>
    </row>
    <row r="4134" spans="6:6" ht="16" x14ac:dyDescent="0.2">
      <c r="F4134" s="47" t="str">
        <f ca="1">IF(_SF_CORE!$A$2="BLOCK",NA(),IF(OR(D4134="",E4134=""),"",E4134-D4134))</f>
        <v/>
      </c>
    </row>
    <row r="4135" spans="6:6" ht="16" x14ac:dyDescent="0.2">
      <c r="F4135" s="47" t="str">
        <f ca="1">IF(_SF_CORE!$A$2="BLOCK",NA(),IF(OR(D4135="",E4135=""),"",E4135-D4135))</f>
        <v/>
      </c>
    </row>
    <row r="4136" spans="6:6" ht="16" x14ac:dyDescent="0.2">
      <c r="F4136" s="47" t="str">
        <f ca="1">IF(_SF_CORE!$A$2="BLOCK",NA(),IF(OR(D4136="",E4136=""),"",E4136-D4136))</f>
        <v/>
      </c>
    </row>
    <row r="4137" spans="6:6" ht="16" x14ac:dyDescent="0.2">
      <c r="F4137" s="47" t="str">
        <f ca="1">IF(_SF_CORE!$A$2="BLOCK",NA(),IF(OR(D4137="",E4137=""),"",E4137-D4137))</f>
        <v/>
      </c>
    </row>
    <row r="4138" spans="6:6" ht="16" x14ac:dyDescent="0.2">
      <c r="F4138" s="47" t="str">
        <f ca="1">IF(_SF_CORE!$A$2="BLOCK",NA(),IF(OR(D4138="",E4138=""),"",E4138-D4138))</f>
        <v/>
      </c>
    </row>
    <row r="4139" spans="6:6" ht="16" x14ac:dyDescent="0.2">
      <c r="F4139" s="47" t="str">
        <f ca="1">IF(_SF_CORE!$A$2="BLOCK",NA(),IF(OR(D4139="",E4139=""),"",E4139-D4139))</f>
        <v/>
      </c>
    </row>
    <row r="4140" spans="6:6" ht="16" x14ac:dyDescent="0.2">
      <c r="F4140" s="47" t="str">
        <f ca="1">IF(_SF_CORE!$A$2="BLOCK",NA(),IF(OR(D4140="",E4140=""),"",E4140-D4140))</f>
        <v/>
      </c>
    </row>
    <row r="4141" spans="6:6" ht="16" x14ac:dyDescent="0.2">
      <c r="F4141" s="47" t="str">
        <f ca="1">IF(_SF_CORE!$A$2="BLOCK",NA(),IF(OR(D4141="",E4141=""),"",E4141-D4141))</f>
        <v/>
      </c>
    </row>
    <row r="4142" spans="6:6" ht="16" x14ac:dyDescent="0.2">
      <c r="F4142" s="47" t="str">
        <f ca="1">IF(_SF_CORE!$A$2="BLOCK",NA(),IF(OR(D4142="",E4142=""),"",E4142-D4142))</f>
        <v/>
      </c>
    </row>
    <row r="4143" spans="6:6" ht="16" x14ac:dyDescent="0.2">
      <c r="F4143" s="47" t="str">
        <f ca="1">IF(_SF_CORE!$A$2="BLOCK",NA(),IF(OR(D4143="",E4143=""),"",E4143-D4143))</f>
        <v/>
      </c>
    </row>
    <row r="4144" spans="6:6" ht="16" x14ac:dyDescent="0.2">
      <c r="F4144" s="47" t="str">
        <f ca="1">IF(_SF_CORE!$A$2="BLOCK",NA(),IF(OR(D4144="",E4144=""),"",E4144-D4144))</f>
        <v/>
      </c>
    </row>
    <row r="4145" spans="6:6" ht="16" x14ac:dyDescent="0.2">
      <c r="F4145" s="47" t="str">
        <f ca="1">IF(_SF_CORE!$A$2="BLOCK",NA(),IF(OR(D4145="",E4145=""),"",E4145-D4145))</f>
        <v/>
      </c>
    </row>
    <row r="4146" spans="6:6" ht="16" x14ac:dyDescent="0.2">
      <c r="F4146" s="47" t="str">
        <f ca="1">IF(_SF_CORE!$A$2="BLOCK",NA(),IF(OR(D4146="",E4146=""),"",E4146-D4146))</f>
        <v/>
      </c>
    </row>
    <row r="4147" spans="6:6" ht="16" x14ac:dyDescent="0.2">
      <c r="F4147" s="47" t="str">
        <f ca="1">IF(_SF_CORE!$A$2="BLOCK",NA(),IF(OR(D4147="",E4147=""),"",E4147-D4147))</f>
        <v/>
      </c>
    </row>
    <row r="4148" spans="6:6" ht="16" x14ac:dyDescent="0.2">
      <c r="F4148" s="47" t="str">
        <f ca="1">IF(_SF_CORE!$A$2="BLOCK",NA(),IF(OR(D4148="",E4148=""),"",E4148-D4148))</f>
        <v/>
      </c>
    </row>
    <row r="4149" spans="6:6" ht="16" x14ac:dyDescent="0.2">
      <c r="F4149" s="47" t="str">
        <f ca="1">IF(_SF_CORE!$A$2="BLOCK",NA(),IF(OR(D4149="",E4149=""),"",E4149-D4149))</f>
        <v/>
      </c>
    </row>
    <row r="4150" spans="6:6" ht="16" x14ac:dyDescent="0.2">
      <c r="F4150" s="47" t="str">
        <f ca="1">IF(_SF_CORE!$A$2="BLOCK",NA(),IF(OR(D4150="",E4150=""),"",E4150-D4150))</f>
        <v/>
      </c>
    </row>
    <row r="4151" spans="6:6" ht="16" x14ac:dyDescent="0.2">
      <c r="F4151" s="47" t="str">
        <f ca="1">IF(_SF_CORE!$A$2="BLOCK",NA(),IF(OR(D4151="",E4151=""),"",E4151-D4151))</f>
        <v/>
      </c>
    </row>
    <row r="4152" spans="6:6" ht="16" x14ac:dyDescent="0.2">
      <c r="F4152" s="47" t="str">
        <f ca="1">IF(_SF_CORE!$A$2="BLOCK",NA(),IF(OR(D4152="",E4152=""),"",E4152-D4152))</f>
        <v/>
      </c>
    </row>
    <row r="4153" spans="6:6" ht="16" x14ac:dyDescent="0.2">
      <c r="F4153" s="47" t="str">
        <f ca="1">IF(_SF_CORE!$A$2="BLOCK",NA(),IF(OR(D4153="",E4153=""),"",E4153-D4153))</f>
        <v/>
      </c>
    </row>
    <row r="4154" spans="6:6" ht="16" x14ac:dyDescent="0.2">
      <c r="F4154" s="47" t="str">
        <f ca="1">IF(_SF_CORE!$A$2="BLOCK",NA(),IF(OR(D4154="",E4154=""),"",E4154-D4154))</f>
        <v/>
      </c>
    </row>
    <row r="4155" spans="6:6" ht="16" x14ac:dyDescent="0.2">
      <c r="F4155" s="47" t="str">
        <f ca="1">IF(_SF_CORE!$A$2="BLOCK",NA(),IF(OR(D4155="",E4155=""),"",E4155-D4155))</f>
        <v/>
      </c>
    </row>
    <row r="4156" spans="6:6" ht="16" x14ac:dyDescent="0.2">
      <c r="F4156" s="47" t="str">
        <f ca="1">IF(_SF_CORE!$A$2="BLOCK",NA(),IF(OR(D4156="",E4156=""),"",E4156-D4156))</f>
        <v/>
      </c>
    </row>
    <row r="4157" spans="6:6" ht="16" x14ac:dyDescent="0.2">
      <c r="F4157" s="47" t="str">
        <f ca="1">IF(_SF_CORE!$A$2="BLOCK",NA(),IF(OR(D4157="",E4157=""),"",E4157-D4157))</f>
        <v/>
      </c>
    </row>
    <row r="4158" spans="6:6" ht="16" x14ac:dyDescent="0.2">
      <c r="F4158" s="47" t="str">
        <f ca="1">IF(_SF_CORE!$A$2="BLOCK",NA(),IF(OR(D4158="",E4158=""),"",E4158-D4158))</f>
        <v/>
      </c>
    </row>
    <row r="4159" spans="6:6" ht="16" x14ac:dyDescent="0.2">
      <c r="F4159" s="47" t="str">
        <f ca="1">IF(_SF_CORE!$A$2="BLOCK",NA(),IF(OR(D4159="",E4159=""),"",E4159-D4159))</f>
        <v/>
      </c>
    </row>
    <row r="4160" spans="6:6" ht="16" x14ac:dyDescent="0.2">
      <c r="F4160" s="47" t="str">
        <f ca="1">IF(_SF_CORE!$A$2="BLOCK",NA(),IF(OR(D4160="",E4160=""),"",E4160-D4160))</f>
        <v/>
      </c>
    </row>
    <row r="4161" spans="6:6" ht="16" x14ac:dyDescent="0.2">
      <c r="F4161" s="47" t="str">
        <f ca="1">IF(_SF_CORE!$A$2="BLOCK",NA(),IF(OR(D4161="",E4161=""),"",E4161-D4161))</f>
        <v/>
      </c>
    </row>
    <row r="4162" spans="6:6" ht="16" x14ac:dyDescent="0.2">
      <c r="F4162" s="47" t="str">
        <f ca="1">IF(_SF_CORE!$A$2="BLOCK",NA(),IF(OR(D4162="",E4162=""),"",E4162-D4162))</f>
        <v/>
      </c>
    </row>
    <row r="4163" spans="6:6" ht="16" x14ac:dyDescent="0.2">
      <c r="F4163" s="47" t="str">
        <f ca="1">IF(_SF_CORE!$A$2="BLOCK",NA(),IF(OR(D4163="",E4163=""),"",E4163-D4163))</f>
        <v/>
      </c>
    </row>
    <row r="4164" spans="6:6" ht="16" x14ac:dyDescent="0.2">
      <c r="F4164" s="47" t="str">
        <f ca="1">IF(_SF_CORE!$A$2="BLOCK",NA(),IF(OR(D4164="",E4164=""),"",E4164-D4164))</f>
        <v/>
      </c>
    </row>
    <row r="4165" spans="6:6" ht="16" x14ac:dyDescent="0.2">
      <c r="F4165" s="47" t="str">
        <f ca="1">IF(_SF_CORE!$A$2="BLOCK",NA(),IF(OR(D4165="",E4165=""),"",E4165-D4165))</f>
        <v/>
      </c>
    </row>
    <row r="4166" spans="6:6" ht="16" x14ac:dyDescent="0.2">
      <c r="F4166" s="47" t="str">
        <f ca="1">IF(_SF_CORE!$A$2="BLOCK",NA(),IF(OR(D4166="",E4166=""),"",E4166-D4166))</f>
        <v/>
      </c>
    </row>
    <row r="4167" spans="6:6" ht="16" x14ac:dyDescent="0.2">
      <c r="F4167" s="47" t="str">
        <f ca="1">IF(_SF_CORE!$A$2="BLOCK",NA(),IF(OR(D4167="",E4167=""),"",E4167-D4167))</f>
        <v/>
      </c>
    </row>
    <row r="4168" spans="6:6" ht="16" x14ac:dyDescent="0.2">
      <c r="F4168" s="47" t="str">
        <f ca="1">IF(_SF_CORE!$A$2="BLOCK",NA(),IF(OR(D4168="",E4168=""),"",E4168-D4168))</f>
        <v/>
      </c>
    </row>
    <row r="4169" spans="6:6" ht="16" x14ac:dyDescent="0.2">
      <c r="F4169" s="47" t="str">
        <f ca="1">IF(_SF_CORE!$A$2="BLOCK",NA(),IF(OR(D4169="",E4169=""),"",E4169-D4169))</f>
        <v/>
      </c>
    </row>
    <row r="4170" spans="6:6" ht="16" x14ac:dyDescent="0.2">
      <c r="F4170" s="47" t="str">
        <f ca="1">IF(_SF_CORE!$A$2="BLOCK",NA(),IF(OR(D4170="",E4170=""),"",E4170-D4170))</f>
        <v/>
      </c>
    </row>
    <row r="4171" spans="6:6" ht="16" x14ac:dyDescent="0.2">
      <c r="F4171" s="47" t="str">
        <f ca="1">IF(_SF_CORE!$A$2="BLOCK",NA(),IF(OR(D4171="",E4171=""),"",E4171-D4171))</f>
        <v/>
      </c>
    </row>
    <row r="4172" spans="6:6" ht="16" x14ac:dyDescent="0.2">
      <c r="F4172" s="47" t="str">
        <f ca="1">IF(_SF_CORE!$A$2="BLOCK",NA(),IF(OR(D4172="",E4172=""),"",E4172-D4172))</f>
        <v/>
      </c>
    </row>
    <row r="4173" spans="6:6" ht="16" x14ac:dyDescent="0.2">
      <c r="F4173" s="47" t="str">
        <f ca="1">IF(_SF_CORE!$A$2="BLOCK",NA(),IF(OR(D4173="",E4173=""),"",E4173-D4173))</f>
        <v/>
      </c>
    </row>
    <row r="4174" spans="6:6" ht="16" x14ac:dyDescent="0.2">
      <c r="F4174" s="47" t="str">
        <f ca="1">IF(_SF_CORE!$A$2="BLOCK",NA(),IF(OR(D4174="",E4174=""),"",E4174-D4174))</f>
        <v/>
      </c>
    </row>
    <row r="4175" spans="6:6" ht="16" x14ac:dyDescent="0.2">
      <c r="F4175" s="47" t="str">
        <f ca="1">IF(_SF_CORE!$A$2="BLOCK",NA(),IF(OR(D4175="",E4175=""),"",E4175-D4175))</f>
        <v/>
      </c>
    </row>
    <row r="4176" spans="6:6" ht="16" x14ac:dyDescent="0.2">
      <c r="F4176" s="47" t="str">
        <f ca="1">IF(_SF_CORE!$A$2="BLOCK",NA(),IF(OR(D4176="",E4176=""),"",E4176-D4176))</f>
        <v/>
      </c>
    </row>
    <row r="4177" spans="6:6" ht="16" x14ac:dyDescent="0.2">
      <c r="F4177" s="47" t="str">
        <f ca="1">IF(_SF_CORE!$A$2="BLOCK",NA(),IF(OR(D4177="",E4177=""),"",E4177-D4177))</f>
        <v/>
      </c>
    </row>
    <row r="4178" spans="6:6" ht="16" x14ac:dyDescent="0.2">
      <c r="F4178" s="47" t="str">
        <f ca="1">IF(_SF_CORE!$A$2="BLOCK",NA(),IF(OR(D4178="",E4178=""),"",E4178-D4178))</f>
        <v/>
      </c>
    </row>
    <row r="4179" spans="6:6" ht="16" x14ac:dyDescent="0.2">
      <c r="F4179" s="47" t="str">
        <f ca="1">IF(_SF_CORE!$A$2="BLOCK",NA(),IF(OR(D4179="",E4179=""),"",E4179-D4179))</f>
        <v/>
      </c>
    </row>
    <row r="4180" spans="6:6" ht="16" x14ac:dyDescent="0.2">
      <c r="F4180" s="47" t="str">
        <f ca="1">IF(_SF_CORE!$A$2="BLOCK",NA(),IF(OR(D4180="",E4180=""),"",E4180-D4180))</f>
        <v/>
      </c>
    </row>
    <row r="4181" spans="6:6" ht="16" x14ac:dyDescent="0.2">
      <c r="F4181" s="47" t="str">
        <f ca="1">IF(_SF_CORE!$A$2="BLOCK",NA(),IF(OR(D4181="",E4181=""),"",E4181-D4181))</f>
        <v/>
      </c>
    </row>
    <row r="4182" spans="6:6" ht="16" x14ac:dyDescent="0.2">
      <c r="F4182" s="47" t="str">
        <f ca="1">IF(_SF_CORE!$A$2="BLOCK",NA(),IF(OR(D4182="",E4182=""),"",E4182-D4182))</f>
        <v/>
      </c>
    </row>
    <row r="4183" spans="6:6" ht="16" x14ac:dyDescent="0.2">
      <c r="F4183" s="47" t="str">
        <f ca="1">IF(_SF_CORE!$A$2="BLOCK",NA(),IF(OR(D4183="",E4183=""),"",E4183-D4183))</f>
        <v/>
      </c>
    </row>
    <row r="4184" spans="6:6" ht="16" x14ac:dyDescent="0.2">
      <c r="F4184" s="47" t="str">
        <f ca="1">IF(_SF_CORE!$A$2="BLOCK",NA(),IF(OR(D4184="",E4184=""),"",E4184-D4184))</f>
        <v/>
      </c>
    </row>
    <row r="4185" spans="6:6" ht="16" x14ac:dyDescent="0.2">
      <c r="F4185" s="47" t="str">
        <f ca="1">IF(_SF_CORE!$A$2="BLOCK",NA(),IF(OR(D4185="",E4185=""),"",E4185-D4185))</f>
        <v/>
      </c>
    </row>
    <row r="4186" spans="6:6" ht="16" x14ac:dyDescent="0.2">
      <c r="F4186" s="47" t="str">
        <f ca="1">IF(_SF_CORE!$A$2="BLOCK",NA(),IF(OR(D4186="",E4186=""),"",E4186-D4186))</f>
        <v/>
      </c>
    </row>
    <row r="4187" spans="6:6" ht="16" x14ac:dyDescent="0.2">
      <c r="F4187" s="47" t="str">
        <f ca="1">IF(_SF_CORE!$A$2="BLOCK",NA(),IF(OR(D4187="",E4187=""),"",E4187-D4187))</f>
        <v/>
      </c>
    </row>
    <row r="4188" spans="6:6" ht="16" x14ac:dyDescent="0.2">
      <c r="F4188" s="47" t="str">
        <f ca="1">IF(_SF_CORE!$A$2="BLOCK",NA(),IF(OR(D4188="",E4188=""),"",E4188-D4188))</f>
        <v/>
      </c>
    </row>
    <row r="4189" spans="6:6" ht="16" x14ac:dyDescent="0.2">
      <c r="F4189" s="47" t="str">
        <f ca="1">IF(_SF_CORE!$A$2="BLOCK",NA(),IF(OR(D4189="",E4189=""),"",E4189-D4189))</f>
        <v/>
      </c>
    </row>
    <row r="4190" spans="6:6" ht="16" x14ac:dyDescent="0.2">
      <c r="F4190" s="47" t="str">
        <f ca="1">IF(_SF_CORE!$A$2="BLOCK",NA(),IF(OR(D4190="",E4190=""),"",E4190-D4190))</f>
        <v/>
      </c>
    </row>
    <row r="4191" spans="6:6" ht="16" x14ac:dyDescent="0.2">
      <c r="F4191" s="47" t="str">
        <f ca="1">IF(_SF_CORE!$A$2="BLOCK",NA(),IF(OR(D4191="",E4191=""),"",E4191-D4191))</f>
        <v/>
      </c>
    </row>
    <row r="4192" spans="6:6" ht="16" x14ac:dyDescent="0.2">
      <c r="F4192" s="47" t="str">
        <f ca="1">IF(_SF_CORE!$A$2="BLOCK",NA(),IF(OR(D4192="",E4192=""),"",E4192-D4192))</f>
        <v/>
      </c>
    </row>
    <row r="4193" spans="6:6" ht="16" x14ac:dyDescent="0.2">
      <c r="F4193" s="47" t="str">
        <f ca="1">IF(_SF_CORE!$A$2="BLOCK",NA(),IF(OR(D4193="",E4193=""),"",E4193-D4193))</f>
        <v/>
      </c>
    </row>
    <row r="4194" spans="6:6" ht="16" x14ac:dyDescent="0.2">
      <c r="F4194" s="47" t="str">
        <f ca="1">IF(_SF_CORE!$A$2="BLOCK",NA(),IF(OR(D4194="",E4194=""),"",E4194-D4194))</f>
        <v/>
      </c>
    </row>
    <row r="4195" spans="6:6" ht="16" x14ac:dyDescent="0.2">
      <c r="F4195" s="47" t="str">
        <f ca="1">IF(_SF_CORE!$A$2="BLOCK",NA(),IF(OR(D4195="",E4195=""),"",E4195-D4195))</f>
        <v/>
      </c>
    </row>
    <row r="4196" spans="6:6" ht="16" x14ac:dyDescent="0.2">
      <c r="F4196" s="47" t="str">
        <f ca="1">IF(_SF_CORE!$A$2="BLOCK",NA(),IF(OR(D4196="",E4196=""),"",E4196-D4196))</f>
        <v/>
      </c>
    </row>
    <row r="4197" spans="6:6" ht="16" x14ac:dyDescent="0.2">
      <c r="F4197" s="47" t="str">
        <f ca="1">IF(_SF_CORE!$A$2="BLOCK",NA(),IF(OR(D4197="",E4197=""),"",E4197-D4197))</f>
        <v/>
      </c>
    </row>
    <row r="4198" spans="6:6" ht="16" x14ac:dyDescent="0.2">
      <c r="F4198" s="47" t="str">
        <f ca="1">IF(_SF_CORE!$A$2="BLOCK",NA(),IF(OR(D4198="",E4198=""),"",E4198-D4198))</f>
        <v/>
      </c>
    </row>
    <row r="4199" spans="6:6" ht="16" x14ac:dyDescent="0.2">
      <c r="F4199" s="47" t="str">
        <f ca="1">IF(_SF_CORE!$A$2="BLOCK",NA(),IF(OR(D4199="",E4199=""),"",E4199-D4199))</f>
        <v/>
      </c>
    </row>
    <row r="4200" spans="6:6" ht="16" x14ac:dyDescent="0.2">
      <c r="F4200" s="47" t="str">
        <f ca="1">IF(_SF_CORE!$A$2="BLOCK",NA(),IF(OR(D4200="",E4200=""),"",E4200-D4200))</f>
        <v/>
      </c>
    </row>
    <row r="4201" spans="6:6" ht="16" x14ac:dyDescent="0.2">
      <c r="F4201" s="47" t="str">
        <f ca="1">IF(_SF_CORE!$A$2="BLOCK",NA(),IF(OR(D4201="",E4201=""),"",E4201-D4201))</f>
        <v/>
      </c>
    </row>
    <row r="4202" spans="6:6" ht="16" x14ac:dyDescent="0.2">
      <c r="F4202" s="47" t="str">
        <f ca="1">IF(_SF_CORE!$A$2="BLOCK",NA(),IF(OR(D4202="",E4202=""),"",E4202-D4202))</f>
        <v/>
      </c>
    </row>
    <row r="4203" spans="6:6" ht="16" x14ac:dyDescent="0.2">
      <c r="F4203" s="47" t="str">
        <f ca="1">IF(_SF_CORE!$A$2="BLOCK",NA(),IF(OR(D4203="",E4203=""),"",E4203-D4203))</f>
        <v/>
      </c>
    </row>
    <row r="4204" spans="6:6" ht="16" x14ac:dyDescent="0.2">
      <c r="F4204" s="47" t="str">
        <f ca="1">IF(_SF_CORE!$A$2="BLOCK",NA(),IF(OR(D4204="",E4204=""),"",E4204-D4204))</f>
        <v/>
      </c>
    </row>
    <row r="4205" spans="6:6" ht="16" x14ac:dyDescent="0.2">
      <c r="F4205" s="47" t="str">
        <f ca="1">IF(_SF_CORE!$A$2="BLOCK",NA(),IF(OR(D4205="",E4205=""),"",E4205-D4205))</f>
        <v/>
      </c>
    </row>
    <row r="4206" spans="6:6" ht="16" x14ac:dyDescent="0.2">
      <c r="F4206" s="47" t="str">
        <f ca="1">IF(_SF_CORE!$A$2="BLOCK",NA(),IF(OR(D4206="",E4206=""),"",E4206-D4206))</f>
        <v/>
      </c>
    </row>
    <row r="4207" spans="6:6" ht="16" x14ac:dyDescent="0.2">
      <c r="F4207" s="47" t="str">
        <f ca="1">IF(_SF_CORE!$A$2="BLOCK",NA(),IF(OR(D4207="",E4207=""),"",E4207-D4207))</f>
        <v/>
      </c>
    </row>
    <row r="4208" spans="6:6" ht="16" x14ac:dyDescent="0.2">
      <c r="F4208" s="47" t="str">
        <f ca="1">IF(_SF_CORE!$A$2="BLOCK",NA(),IF(OR(D4208="",E4208=""),"",E4208-D4208))</f>
        <v/>
      </c>
    </row>
    <row r="4209" spans="6:6" ht="16" x14ac:dyDescent="0.2">
      <c r="F4209" s="47" t="str">
        <f ca="1">IF(_SF_CORE!$A$2="BLOCK",NA(),IF(OR(D4209="",E4209=""),"",E4209-D4209))</f>
        <v/>
      </c>
    </row>
    <row r="4210" spans="6:6" ht="16" x14ac:dyDescent="0.2">
      <c r="F4210" s="47" t="str">
        <f ca="1">IF(_SF_CORE!$A$2="BLOCK",NA(),IF(OR(D4210="",E4210=""),"",E4210-D4210))</f>
        <v/>
      </c>
    </row>
    <row r="4211" spans="6:6" ht="16" x14ac:dyDescent="0.2">
      <c r="F4211" s="47" t="str">
        <f ca="1">IF(_SF_CORE!$A$2="BLOCK",NA(),IF(OR(D4211="",E4211=""),"",E4211-D4211))</f>
        <v/>
      </c>
    </row>
    <row r="4212" spans="6:6" ht="16" x14ac:dyDescent="0.2">
      <c r="F4212" s="47" t="str">
        <f ca="1">IF(_SF_CORE!$A$2="BLOCK",NA(),IF(OR(D4212="",E4212=""),"",E4212-D4212))</f>
        <v/>
      </c>
    </row>
    <row r="4213" spans="6:6" ht="16" x14ac:dyDescent="0.2">
      <c r="F4213" s="47" t="str">
        <f ca="1">IF(_SF_CORE!$A$2="BLOCK",NA(),IF(OR(D4213="",E4213=""),"",E4213-D4213))</f>
        <v/>
      </c>
    </row>
    <row r="4214" spans="6:6" ht="16" x14ac:dyDescent="0.2">
      <c r="F4214" s="47" t="str">
        <f ca="1">IF(_SF_CORE!$A$2="BLOCK",NA(),IF(OR(D4214="",E4214=""),"",E4214-D4214))</f>
        <v/>
      </c>
    </row>
    <row r="4215" spans="6:6" ht="16" x14ac:dyDescent="0.2">
      <c r="F4215" s="47" t="str">
        <f ca="1">IF(_SF_CORE!$A$2="BLOCK",NA(),IF(OR(D4215="",E4215=""),"",E4215-D4215))</f>
        <v/>
      </c>
    </row>
    <row r="4216" spans="6:6" ht="16" x14ac:dyDescent="0.2">
      <c r="F4216" s="47" t="str">
        <f ca="1">IF(_SF_CORE!$A$2="BLOCK",NA(),IF(OR(D4216="",E4216=""),"",E4216-D4216))</f>
        <v/>
      </c>
    </row>
    <row r="4217" spans="6:6" ht="16" x14ac:dyDescent="0.2">
      <c r="F4217" s="47" t="str">
        <f ca="1">IF(_SF_CORE!$A$2="BLOCK",NA(),IF(OR(D4217="",E4217=""),"",E4217-D4217))</f>
        <v/>
      </c>
    </row>
    <row r="4218" spans="6:6" ht="16" x14ac:dyDescent="0.2">
      <c r="F4218" s="47" t="str">
        <f ca="1">IF(_SF_CORE!$A$2="BLOCK",NA(),IF(OR(D4218="",E4218=""),"",E4218-D4218))</f>
        <v/>
      </c>
    </row>
    <row r="4219" spans="6:6" ht="16" x14ac:dyDescent="0.2">
      <c r="F4219" s="47" t="str">
        <f ca="1">IF(_SF_CORE!$A$2="BLOCK",NA(),IF(OR(D4219="",E4219=""),"",E4219-D4219))</f>
        <v/>
      </c>
    </row>
    <row r="4220" spans="6:6" ht="16" x14ac:dyDescent="0.2">
      <c r="F4220" s="47" t="str">
        <f ca="1">IF(_SF_CORE!$A$2="BLOCK",NA(),IF(OR(D4220="",E4220=""),"",E4220-D4220))</f>
        <v/>
      </c>
    </row>
    <row r="4221" spans="6:6" ht="16" x14ac:dyDescent="0.2">
      <c r="F4221" s="47" t="str">
        <f ca="1">IF(_SF_CORE!$A$2="BLOCK",NA(),IF(OR(D4221="",E4221=""),"",E4221-D4221))</f>
        <v/>
      </c>
    </row>
    <row r="4222" spans="6:6" ht="16" x14ac:dyDescent="0.2">
      <c r="F4222" s="47" t="str">
        <f ca="1">IF(_SF_CORE!$A$2="BLOCK",NA(),IF(OR(D4222="",E4222=""),"",E4222-D4222))</f>
        <v/>
      </c>
    </row>
    <row r="4223" spans="6:6" ht="16" x14ac:dyDescent="0.2">
      <c r="F4223" s="47" t="str">
        <f ca="1">IF(_SF_CORE!$A$2="BLOCK",NA(),IF(OR(D4223="",E4223=""),"",E4223-D4223))</f>
        <v/>
      </c>
    </row>
    <row r="4224" spans="6:6" ht="16" x14ac:dyDescent="0.2">
      <c r="F4224" s="47" t="str">
        <f ca="1">IF(_SF_CORE!$A$2="BLOCK",NA(),IF(OR(D4224="",E4224=""),"",E4224-D4224))</f>
        <v/>
      </c>
    </row>
    <row r="4225" spans="6:6" ht="16" x14ac:dyDescent="0.2">
      <c r="F4225" s="47" t="str">
        <f ca="1">IF(_SF_CORE!$A$2="BLOCK",NA(),IF(OR(D4225="",E4225=""),"",E4225-D4225))</f>
        <v/>
      </c>
    </row>
    <row r="4226" spans="6:6" ht="16" x14ac:dyDescent="0.2">
      <c r="F4226" s="47" t="str">
        <f ca="1">IF(_SF_CORE!$A$2="BLOCK",NA(),IF(OR(D4226="",E4226=""),"",E4226-D4226))</f>
        <v/>
      </c>
    </row>
    <row r="4227" spans="6:6" ht="16" x14ac:dyDescent="0.2">
      <c r="F4227" s="47" t="str">
        <f ca="1">IF(_SF_CORE!$A$2="BLOCK",NA(),IF(OR(D4227="",E4227=""),"",E4227-D4227))</f>
        <v/>
      </c>
    </row>
    <row r="4228" spans="6:6" ht="16" x14ac:dyDescent="0.2">
      <c r="F4228" s="47" t="str">
        <f ca="1">IF(_SF_CORE!$A$2="BLOCK",NA(),IF(OR(D4228="",E4228=""),"",E4228-D4228))</f>
        <v/>
      </c>
    </row>
    <row r="4229" spans="6:6" ht="16" x14ac:dyDescent="0.2">
      <c r="F4229" s="47" t="str">
        <f ca="1">IF(_SF_CORE!$A$2="BLOCK",NA(),IF(OR(D4229="",E4229=""),"",E4229-D4229))</f>
        <v/>
      </c>
    </row>
    <row r="4230" spans="6:6" ht="16" x14ac:dyDescent="0.2">
      <c r="F4230" s="47" t="str">
        <f ca="1">IF(_SF_CORE!$A$2="BLOCK",NA(),IF(OR(D4230="",E4230=""),"",E4230-D4230))</f>
        <v/>
      </c>
    </row>
    <row r="4231" spans="6:6" ht="16" x14ac:dyDescent="0.2">
      <c r="F4231" s="47" t="str">
        <f ca="1">IF(_SF_CORE!$A$2="BLOCK",NA(),IF(OR(D4231="",E4231=""),"",E4231-D4231))</f>
        <v/>
      </c>
    </row>
    <row r="4232" spans="6:6" ht="16" x14ac:dyDescent="0.2">
      <c r="F4232" s="47" t="str">
        <f ca="1">IF(_SF_CORE!$A$2="BLOCK",NA(),IF(OR(D4232="",E4232=""),"",E4232-D4232))</f>
        <v/>
      </c>
    </row>
    <row r="4233" spans="6:6" ht="16" x14ac:dyDescent="0.2">
      <c r="F4233" s="47" t="str">
        <f ca="1">IF(_SF_CORE!$A$2="BLOCK",NA(),IF(OR(D4233="",E4233=""),"",E4233-D4233))</f>
        <v/>
      </c>
    </row>
    <row r="4234" spans="6:6" ht="16" x14ac:dyDescent="0.2">
      <c r="F4234" s="47" t="str">
        <f ca="1">IF(_SF_CORE!$A$2="BLOCK",NA(),IF(OR(D4234="",E4234=""),"",E4234-D4234))</f>
        <v/>
      </c>
    </row>
    <row r="4235" spans="6:6" ht="16" x14ac:dyDescent="0.2">
      <c r="F4235" s="47" t="str">
        <f ca="1">IF(_SF_CORE!$A$2="BLOCK",NA(),IF(OR(D4235="",E4235=""),"",E4235-D4235))</f>
        <v/>
      </c>
    </row>
    <row r="4236" spans="6:6" ht="16" x14ac:dyDescent="0.2">
      <c r="F4236" s="47" t="str">
        <f ca="1">IF(_SF_CORE!$A$2="BLOCK",NA(),IF(OR(D4236="",E4236=""),"",E4236-D4236))</f>
        <v/>
      </c>
    </row>
    <row r="4237" spans="6:6" ht="16" x14ac:dyDescent="0.2">
      <c r="F4237" s="47" t="str">
        <f ca="1">IF(_SF_CORE!$A$2="BLOCK",NA(),IF(OR(D4237="",E4237=""),"",E4237-D4237))</f>
        <v/>
      </c>
    </row>
    <row r="4238" spans="6:6" ht="16" x14ac:dyDescent="0.2">
      <c r="F4238" s="47" t="str">
        <f ca="1">IF(_SF_CORE!$A$2="BLOCK",NA(),IF(OR(D4238="",E4238=""),"",E4238-D4238))</f>
        <v/>
      </c>
    </row>
    <row r="4239" spans="6:6" ht="16" x14ac:dyDescent="0.2">
      <c r="F4239" s="47" t="str">
        <f ca="1">IF(_SF_CORE!$A$2="BLOCK",NA(),IF(OR(D4239="",E4239=""),"",E4239-D4239))</f>
        <v/>
      </c>
    </row>
    <row r="4240" spans="6:6" ht="16" x14ac:dyDescent="0.2">
      <c r="F4240" s="47" t="str">
        <f ca="1">IF(_SF_CORE!$A$2="BLOCK",NA(),IF(OR(D4240="",E4240=""),"",E4240-D4240))</f>
        <v/>
      </c>
    </row>
    <row r="4241" spans="6:6" ht="16" x14ac:dyDescent="0.2">
      <c r="F4241" s="47" t="str">
        <f ca="1">IF(_SF_CORE!$A$2="BLOCK",NA(),IF(OR(D4241="",E4241=""),"",E4241-D4241))</f>
        <v/>
      </c>
    </row>
    <row r="4242" spans="6:6" ht="16" x14ac:dyDescent="0.2">
      <c r="F4242" s="47" t="str">
        <f ca="1">IF(_SF_CORE!$A$2="BLOCK",NA(),IF(OR(D4242="",E4242=""),"",E4242-D4242))</f>
        <v/>
      </c>
    </row>
    <row r="4243" spans="6:6" ht="16" x14ac:dyDescent="0.2">
      <c r="F4243" s="47" t="str">
        <f ca="1">IF(_SF_CORE!$A$2="BLOCK",NA(),IF(OR(D4243="",E4243=""),"",E4243-D4243))</f>
        <v/>
      </c>
    </row>
    <row r="4244" spans="6:6" ht="16" x14ac:dyDescent="0.2">
      <c r="F4244" s="47" t="str">
        <f ca="1">IF(_SF_CORE!$A$2="BLOCK",NA(),IF(OR(D4244="",E4244=""),"",E4244-D4244))</f>
        <v/>
      </c>
    </row>
    <row r="4245" spans="6:6" ht="16" x14ac:dyDescent="0.2">
      <c r="F4245" s="47" t="str">
        <f ca="1">IF(_SF_CORE!$A$2="BLOCK",NA(),IF(OR(D4245="",E4245=""),"",E4245-D4245))</f>
        <v/>
      </c>
    </row>
    <row r="4246" spans="6:6" ht="16" x14ac:dyDescent="0.2">
      <c r="F4246" s="47" t="str">
        <f ca="1">IF(_SF_CORE!$A$2="BLOCK",NA(),IF(OR(D4246="",E4246=""),"",E4246-D4246))</f>
        <v/>
      </c>
    </row>
    <row r="4247" spans="6:6" ht="16" x14ac:dyDescent="0.2">
      <c r="F4247" s="47" t="str">
        <f ca="1">IF(_SF_CORE!$A$2="BLOCK",NA(),IF(OR(D4247="",E4247=""),"",E4247-D4247))</f>
        <v/>
      </c>
    </row>
    <row r="4248" spans="6:6" ht="16" x14ac:dyDescent="0.2">
      <c r="F4248" s="47" t="str">
        <f ca="1">IF(_SF_CORE!$A$2="BLOCK",NA(),IF(OR(D4248="",E4248=""),"",E4248-D4248))</f>
        <v/>
      </c>
    </row>
    <row r="4249" spans="6:6" ht="16" x14ac:dyDescent="0.2">
      <c r="F4249" s="47" t="str">
        <f ca="1">IF(_SF_CORE!$A$2="BLOCK",NA(),IF(OR(D4249="",E4249=""),"",E4249-D4249))</f>
        <v/>
      </c>
    </row>
    <row r="4250" spans="6:6" ht="16" x14ac:dyDescent="0.2">
      <c r="F4250" s="47" t="str">
        <f ca="1">IF(_SF_CORE!$A$2="BLOCK",NA(),IF(OR(D4250="",E4250=""),"",E4250-D4250))</f>
        <v/>
      </c>
    </row>
    <row r="4251" spans="6:6" ht="16" x14ac:dyDescent="0.2">
      <c r="F4251" s="47" t="str">
        <f ca="1">IF(_SF_CORE!$A$2="BLOCK",NA(),IF(OR(D4251="",E4251=""),"",E4251-D4251))</f>
        <v/>
      </c>
    </row>
    <row r="4252" spans="6:6" ht="16" x14ac:dyDescent="0.2">
      <c r="F4252" s="47" t="str">
        <f ca="1">IF(_SF_CORE!$A$2="BLOCK",NA(),IF(OR(D4252="",E4252=""),"",E4252-D4252))</f>
        <v/>
      </c>
    </row>
    <row r="4253" spans="6:6" ht="16" x14ac:dyDescent="0.2">
      <c r="F4253" s="47" t="str">
        <f ca="1">IF(_SF_CORE!$A$2="BLOCK",NA(),IF(OR(D4253="",E4253=""),"",E4253-D4253))</f>
        <v/>
      </c>
    </row>
    <row r="4254" spans="6:6" ht="16" x14ac:dyDescent="0.2">
      <c r="F4254" s="47" t="str">
        <f ca="1">IF(_SF_CORE!$A$2="BLOCK",NA(),IF(OR(D4254="",E4254=""),"",E4254-D4254))</f>
        <v/>
      </c>
    </row>
    <row r="4255" spans="6:6" ht="16" x14ac:dyDescent="0.2">
      <c r="F4255" s="47" t="str">
        <f ca="1">IF(_SF_CORE!$A$2="BLOCK",NA(),IF(OR(D4255="",E4255=""),"",E4255-D4255))</f>
        <v/>
      </c>
    </row>
    <row r="4256" spans="6:6" ht="16" x14ac:dyDescent="0.2">
      <c r="F4256" s="47" t="str">
        <f ca="1">IF(_SF_CORE!$A$2="BLOCK",NA(),IF(OR(D4256="",E4256=""),"",E4256-D4256))</f>
        <v/>
      </c>
    </row>
    <row r="4257" spans="6:6" ht="16" x14ac:dyDescent="0.2">
      <c r="F4257" s="47" t="str">
        <f ca="1">IF(_SF_CORE!$A$2="BLOCK",NA(),IF(OR(D4257="",E4257=""),"",E4257-D4257))</f>
        <v/>
      </c>
    </row>
    <row r="4258" spans="6:6" ht="16" x14ac:dyDescent="0.2">
      <c r="F4258" s="47" t="str">
        <f ca="1">IF(_SF_CORE!$A$2="BLOCK",NA(),IF(OR(D4258="",E4258=""),"",E4258-D4258))</f>
        <v/>
      </c>
    </row>
    <row r="4259" spans="6:6" ht="16" x14ac:dyDescent="0.2">
      <c r="F4259" s="47" t="str">
        <f ca="1">IF(_SF_CORE!$A$2="BLOCK",NA(),IF(OR(D4259="",E4259=""),"",E4259-D4259))</f>
        <v/>
      </c>
    </row>
    <row r="4260" spans="6:6" ht="16" x14ac:dyDescent="0.2">
      <c r="F4260" s="47" t="str">
        <f ca="1">IF(_SF_CORE!$A$2="BLOCK",NA(),IF(OR(D4260="",E4260=""),"",E4260-D4260))</f>
        <v/>
      </c>
    </row>
    <row r="4261" spans="6:6" ht="16" x14ac:dyDescent="0.2">
      <c r="F4261" s="47" t="str">
        <f ca="1">IF(_SF_CORE!$A$2="BLOCK",NA(),IF(OR(D4261="",E4261=""),"",E4261-D4261))</f>
        <v/>
      </c>
    </row>
    <row r="4262" spans="6:6" ht="16" x14ac:dyDescent="0.2">
      <c r="F4262" s="47" t="str">
        <f ca="1">IF(_SF_CORE!$A$2="BLOCK",NA(),IF(OR(D4262="",E4262=""),"",E4262-D4262))</f>
        <v/>
      </c>
    </row>
    <row r="4263" spans="6:6" ht="16" x14ac:dyDescent="0.2">
      <c r="F4263" s="47" t="str">
        <f ca="1">IF(_SF_CORE!$A$2="BLOCK",NA(),IF(OR(D4263="",E4263=""),"",E4263-D4263))</f>
        <v/>
      </c>
    </row>
    <row r="4264" spans="6:6" ht="16" x14ac:dyDescent="0.2">
      <c r="F4264" s="47" t="str">
        <f ca="1">IF(_SF_CORE!$A$2="BLOCK",NA(),IF(OR(D4264="",E4264=""),"",E4264-D4264))</f>
        <v/>
      </c>
    </row>
    <row r="4265" spans="6:6" ht="16" x14ac:dyDescent="0.2">
      <c r="F4265" s="47" t="str">
        <f ca="1">IF(_SF_CORE!$A$2="BLOCK",NA(),IF(OR(D4265="",E4265=""),"",E4265-D4265))</f>
        <v/>
      </c>
    </row>
    <row r="4266" spans="6:6" ht="16" x14ac:dyDescent="0.2">
      <c r="F4266" s="47" t="str">
        <f ca="1">IF(_SF_CORE!$A$2="BLOCK",NA(),IF(OR(D4266="",E4266=""),"",E4266-D4266))</f>
        <v/>
      </c>
    </row>
    <row r="4267" spans="6:6" ht="16" x14ac:dyDescent="0.2">
      <c r="F4267" s="47" t="str">
        <f ca="1">IF(_SF_CORE!$A$2="BLOCK",NA(),IF(OR(D4267="",E4267=""),"",E4267-D4267))</f>
        <v/>
      </c>
    </row>
    <row r="4268" spans="6:6" ht="16" x14ac:dyDescent="0.2">
      <c r="F4268" s="47" t="str">
        <f ca="1">IF(_SF_CORE!$A$2="BLOCK",NA(),IF(OR(D4268="",E4268=""),"",E4268-D4268))</f>
        <v/>
      </c>
    </row>
    <row r="4269" spans="6:6" ht="16" x14ac:dyDescent="0.2">
      <c r="F4269" s="47" t="str">
        <f ca="1">IF(_SF_CORE!$A$2="BLOCK",NA(),IF(OR(D4269="",E4269=""),"",E4269-D4269))</f>
        <v/>
      </c>
    </row>
    <row r="4270" spans="6:6" ht="16" x14ac:dyDescent="0.2">
      <c r="F4270" s="47" t="str">
        <f ca="1">IF(_SF_CORE!$A$2="BLOCK",NA(),IF(OR(D4270="",E4270=""),"",E4270-D4270))</f>
        <v/>
      </c>
    </row>
    <row r="4271" spans="6:6" ht="16" x14ac:dyDescent="0.2">
      <c r="F4271" s="47" t="str">
        <f ca="1">IF(_SF_CORE!$A$2="BLOCK",NA(),IF(OR(D4271="",E4271=""),"",E4271-D4271))</f>
        <v/>
      </c>
    </row>
    <row r="4272" spans="6:6" ht="16" x14ac:dyDescent="0.2">
      <c r="F4272" s="47" t="str">
        <f ca="1">IF(_SF_CORE!$A$2="BLOCK",NA(),IF(OR(D4272="",E4272=""),"",E4272-D4272))</f>
        <v/>
      </c>
    </row>
    <row r="4273" spans="6:6" ht="16" x14ac:dyDescent="0.2">
      <c r="F4273" s="47" t="str">
        <f ca="1">IF(_SF_CORE!$A$2="BLOCK",NA(),IF(OR(D4273="",E4273=""),"",E4273-D4273))</f>
        <v/>
      </c>
    </row>
    <row r="4274" spans="6:6" ht="16" x14ac:dyDescent="0.2">
      <c r="F4274" s="47" t="str">
        <f ca="1">IF(_SF_CORE!$A$2="BLOCK",NA(),IF(OR(D4274="",E4274=""),"",E4274-D4274))</f>
        <v/>
      </c>
    </row>
    <row r="4275" spans="6:6" ht="16" x14ac:dyDescent="0.2">
      <c r="F4275" s="47" t="str">
        <f ca="1">IF(_SF_CORE!$A$2="BLOCK",NA(),IF(OR(D4275="",E4275=""),"",E4275-D4275))</f>
        <v/>
      </c>
    </row>
    <row r="4276" spans="6:6" ht="16" x14ac:dyDescent="0.2">
      <c r="F4276" s="47" t="str">
        <f ca="1">IF(_SF_CORE!$A$2="BLOCK",NA(),IF(OR(D4276="",E4276=""),"",E4276-D4276))</f>
        <v/>
      </c>
    </row>
    <row r="4277" spans="6:6" ht="16" x14ac:dyDescent="0.2">
      <c r="F4277" s="47" t="str">
        <f ca="1">IF(_SF_CORE!$A$2="BLOCK",NA(),IF(OR(D4277="",E4277=""),"",E4277-D4277))</f>
        <v/>
      </c>
    </row>
    <row r="4278" spans="6:6" ht="16" x14ac:dyDescent="0.2">
      <c r="F4278" s="47" t="str">
        <f ca="1">IF(_SF_CORE!$A$2="BLOCK",NA(),IF(OR(D4278="",E4278=""),"",E4278-D4278))</f>
        <v/>
      </c>
    </row>
    <row r="4279" spans="6:6" ht="16" x14ac:dyDescent="0.2">
      <c r="F4279" s="47" t="str">
        <f ca="1">IF(_SF_CORE!$A$2="BLOCK",NA(),IF(OR(D4279="",E4279=""),"",E4279-D4279))</f>
        <v/>
      </c>
    </row>
    <row r="4280" spans="6:6" ht="16" x14ac:dyDescent="0.2">
      <c r="F4280" s="47" t="str">
        <f ca="1">IF(_SF_CORE!$A$2="BLOCK",NA(),IF(OR(D4280="",E4280=""),"",E4280-D4280))</f>
        <v/>
      </c>
    </row>
    <row r="4281" spans="6:6" ht="16" x14ac:dyDescent="0.2">
      <c r="F4281" s="47" t="str">
        <f ca="1">IF(_SF_CORE!$A$2="BLOCK",NA(),IF(OR(D4281="",E4281=""),"",E4281-D4281))</f>
        <v/>
      </c>
    </row>
    <row r="4282" spans="6:6" ht="16" x14ac:dyDescent="0.2">
      <c r="F4282" s="47" t="str">
        <f ca="1">IF(_SF_CORE!$A$2="BLOCK",NA(),IF(OR(D4282="",E4282=""),"",E4282-D4282))</f>
        <v/>
      </c>
    </row>
    <row r="4283" spans="6:6" ht="16" x14ac:dyDescent="0.2">
      <c r="F4283" s="47" t="str">
        <f ca="1">IF(_SF_CORE!$A$2="BLOCK",NA(),IF(OR(D4283="",E4283=""),"",E4283-D4283))</f>
        <v/>
      </c>
    </row>
    <row r="4284" spans="6:6" ht="16" x14ac:dyDescent="0.2">
      <c r="F4284" s="47" t="str">
        <f ca="1">IF(_SF_CORE!$A$2="BLOCK",NA(),IF(OR(D4284="",E4284=""),"",E4284-D4284))</f>
        <v/>
      </c>
    </row>
    <row r="4285" spans="6:6" ht="16" x14ac:dyDescent="0.2">
      <c r="F4285" s="47" t="str">
        <f ca="1">IF(_SF_CORE!$A$2="BLOCK",NA(),IF(OR(D4285="",E4285=""),"",E4285-D4285))</f>
        <v/>
      </c>
    </row>
    <row r="4286" spans="6:6" ht="16" x14ac:dyDescent="0.2">
      <c r="F4286" s="47" t="str">
        <f ca="1">IF(_SF_CORE!$A$2="BLOCK",NA(),IF(OR(D4286="",E4286=""),"",E4286-D4286))</f>
        <v/>
      </c>
    </row>
    <row r="4287" spans="6:6" ht="16" x14ac:dyDescent="0.2">
      <c r="F4287" s="47" t="str">
        <f ca="1">IF(_SF_CORE!$A$2="BLOCK",NA(),IF(OR(D4287="",E4287=""),"",E4287-D4287))</f>
        <v/>
      </c>
    </row>
    <row r="4288" spans="6:6" ht="16" x14ac:dyDescent="0.2">
      <c r="F4288" s="47" t="str">
        <f ca="1">IF(_SF_CORE!$A$2="BLOCK",NA(),IF(OR(D4288="",E4288=""),"",E4288-D4288))</f>
        <v/>
      </c>
    </row>
    <row r="4289" spans="6:6" ht="16" x14ac:dyDescent="0.2">
      <c r="F4289" s="47" t="str">
        <f ca="1">IF(_SF_CORE!$A$2="BLOCK",NA(),IF(OR(D4289="",E4289=""),"",E4289-D4289))</f>
        <v/>
      </c>
    </row>
    <row r="4290" spans="6:6" ht="16" x14ac:dyDescent="0.2">
      <c r="F4290" s="47" t="str">
        <f ca="1">IF(_SF_CORE!$A$2="BLOCK",NA(),IF(OR(D4290="",E4290=""),"",E4290-D4290))</f>
        <v/>
      </c>
    </row>
    <row r="4291" spans="6:6" ht="16" x14ac:dyDescent="0.2">
      <c r="F4291" s="47" t="str">
        <f ca="1">IF(_SF_CORE!$A$2="BLOCK",NA(),IF(OR(D4291="",E4291=""),"",E4291-D4291))</f>
        <v/>
      </c>
    </row>
    <row r="4292" spans="6:6" ht="16" x14ac:dyDescent="0.2">
      <c r="F4292" s="47" t="str">
        <f ca="1">IF(_SF_CORE!$A$2="BLOCK",NA(),IF(OR(D4292="",E4292=""),"",E4292-D4292))</f>
        <v/>
      </c>
    </row>
    <row r="4293" spans="6:6" ht="16" x14ac:dyDescent="0.2">
      <c r="F4293" s="47" t="str">
        <f ca="1">IF(_SF_CORE!$A$2="BLOCK",NA(),IF(OR(D4293="",E4293=""),"",E4293-D4293))</f>
        <v/>
      </c>
    </row>
    <row r="4294" spans="6:6" ht="16" x14ac:dyDescent="0.2">
      <c r="F4294" s="47" t="str">
        <f ca="1">IF(_SF_CORE!$A$2="BLOCK",NA(),IF(OR(D4294="",E4294=""),"",E4294-D4294))</f>
        <v/>
      </c>
    </row>
    <row r="4295" spans="6:6" ht="16" x14ac:dyDescent="0.2">
      <c r="F4295" s="47" t="str">
        <f ca="1">IF(_SF_CORE!$A$2="BLOCK",NA(),IF(OR(D4295="",E4295=""),"",E4295-D4295))</f>
        <v/>
      </c>
    </row>
    <row r="4296" spans="6:6" ht="16" x14ac:dyDescent="0.2">
      <c r="F4296" s="47" t="str">
        <f ca="1">IF(_SF_CORE!$A$2="BLOCK",NA(),IF(OR(D4296="",E4296=""),"",E4296-D4296))</f>
        <v/>
      </c>
    </row>
    <row r="4297" spans="6:6" ht="16" x14ac:dyDescent="0.2">
      <c r="F4297" s="47" t="str">
        <f ca="1">IF(_SF_CORE!$A$2="BLOCK",NA(),IF(OR(D4297="",E4297=""),"",E4297-D4297))</f>
        <v/>
      </c>
    </row>
    <row r="4298" spans="6:6" ht="16" x14ac:dyDescent="0.2">
      <c r="F4298" s="47" t="str">
        <f ca="1">IF(_SF_CORE!$A$2="BLOCK",NA(),IF(OR(D4298="",E4298=""),"",E4298-D4298))</f>
        <v/>
      </c>
    </row>
    <row r="4299" spans="6:6" ht="16" x14ac:dyDescent="0.2">
      <c r="F4299" s="47" t="str">
        <f ca="1">IF(_SF_CORE!$A$2="BLOCK",NA(),IF(OR(D4299="",E4299=""),"",E4299-D4299))</f>
        <v/>
      </c>
    </row>
    <row r="4300" spans="6:6" ht="16" x14ac:dyDescent="0.2">
      <c r="F4300" s="47" t="str">
        <f ca="1">IF(_SF_CORE!$A$2="BLOCK",NA(),IF(OR(D4300="",E4300=""),"",E4300-D4300))</f>
        <v/>
      </c>
    </row>
    <row r="4301" spans="6:6" ht="16" x14ac:dyDescent="0.2">
      <c r="F4301" s="47" t="str">
        <f ca="1">IF(_SF_CORE!$A$2="BLOCK",NA(),IF(OR(D4301="",E4301=""),"",E4301-D4301))</f>
        <v/>
      </c>
    </row>
    <row r="4302" spans="6:6" ht="16" x14ac:dyDescent="0.2">
      <c r="F4302" s="47" t="str">
        <f ca="1">IF(_SF_CORE!$A$2="BLOCK",NA(),IF(OR(D4302="",E4302=""),"",E4302-D4302))</f>
        <v/>
      </c>
    </row>
    <row r="4303" spans="6:6" ht="16" x14ac:dyDescent="0.2">
      <c r="F4303" s="47" t="str">
        <f ca="1">IF(_SF_CORE!$A$2="BLOCK",NA(),IF(OR(D4303="",E4303=""),"",E4303-D4303))</f>
        <v/>
      </c>
    </row>
    <row r="4304" spans="6:6" ht="16" x14ac:dyDescent="0.2">
      <c r="F4304" s="47" t="str">
        <f ca="1">IF(_SF_CORE!$A$2="BLOCK",NA(),IF(OR(D4304="",E4304=""),"",E4304-D4304))</f>
        <v/>
      </c>
    </row>
    <row r="4305" spans="6:6" ht="16" x14ac:dyDescent="0.2">
      <c r="F4305" s="47" t="str">
        <f ca="1">IF(_SF_CORE!$A$2="BLOCK",NA(),IF(OR(D4305="",E4305=""),"",E4305-D4305))</f>
        <v/>
      </c>
    </row>
    <row r="4306" spans="6:6" ht="16" x14ac:dyDescent="0.2">
      <c r="F4306" s="47" t="str">
        <f ca="1">IF(_SF_CORE!$A$2="BLOCK",NA(),IF(OR(D4306="",E4306=""),"",E4306-D4306))</f>
        <v/>
      </c>
    </row>
    <row r="4307" spans="6:6" ht="16" x14ac:dyDescent="0.2">
      <c r="F4307" s="47" t="str">
        <f ca="1">IF(_SF_CORE!$A$2="BLOCK",NA(),IF(OR(D4307="",E4307=""),"",E4307-D4307))</f>
        <v/>
      </c>
    </row>
    <row r="4308" spans="6:6" ht="16" x14ac:dyDescent="0.2">
      <c r="F4308" s="47" t="str">
        <f ca="1">IF(_SF_CORE!$A$2="BLOCK",NA(),IF(OR(D4308="",E4308=""),"",E4308-D4308))</f>
        <v/>
      </c>
    </row>
    <row r="4309" spans="6:6" ht="16" x14ac:dyDescent="0.2">
      <c r="F4309" s="47" t="str">
        <f ca="1">IF(_SF_CORE!$A$2="BLOCK",NA(),IF(OR(D4309="",E4309=""),"",E4309-D4309))</f>
        <v/>
      </c>
    </row>
    <row r="4310" spans="6:6" ht="16" x14ac:dyDescent="0.2">
      <c r="F4310" s="47" t="str">
        <f ca="1">IF(_SF_CORE!$A$2="BLOCK",NA(),IF(OR(D4310="",E4310=""),"",E4310-D4310))</f>
        <v/>
      </c>
    </row>
    <row r="4311" spans="6:6" ht="16" x14ac:dyDescent="0.2">
      <c r="F4311" s="47" t="str">
        <f ca="1">IF(_SF_CORE!$A$2="BLOCK",NA(),IF(OR(D4311="",E4311=""),"",E4311-D4311))</f>
        <v/>
      </c>
    </row>
    <row r="4312" spans="6:6" ht="16" x14ac:dyDescent="0.2">
      <c r="F4312" s="47" t="str">
        <f ca="1">IF(_SF_CORE!$A$2="BLOCK",NA(),IF(OR(D4312="",E4312=""),"",E4312-D4312))</f>
        <v/>
      </c>
    </row>
    <row r="4313" spans="6:6" ht="16" x14ac:dyDescent="0.2">
      <c r="F4313" s="47" t="str">
        <f ca="1">IF(_SF_CORE!$A$2="BLOCK",NA(),IF(OR(D4313="",E4313=""),"",E4313-D4313))</f>
        <v/>
      </c>
    </row>
    <row r="4314" spans="6:6" ht="16" x14ac:dyDescent="0.2">
      <c r="F4314" s="47" t="str">
        <f ca="1">IF(_SF_CORE!$A$2="BLOCK",NA(),IF(OR(D4314="",E4314=""),"",E4314-D4314))</f>
        <v/>
      </c>
    </row>
    <row r="4315" spans="6:6" ht="16" x14ac:dyDescent="0.2">
      <c r="F4315" s="47" t="str">
        <f ca="1">IF(_SF_CORE!$A$2="BLOCK",NA(),IF(OR(D4315="",E4315=""),"",E4315-D4315))</f>
        <v/>
      </c>
    </row>
    <row r="4316" spans="6:6" ht="16" x14ac:dyDescent="0.2">
      <c r="F4316" s="47" t="str">
        <f ca="1">IF(_SF_CORE!$A$2="BLOCK",NA(),IF(OR(D4316="",E4316=""),"",E4316-D4316))</f>
        <v/>
      </c>
    </row>
    <row r="4317" spans="6:6" ht="16" x14ac:dyDescent="0.2">
      <c r="F4317" s="47" t="str">
        <f ca="1">IF(_SF_CORE!$A$2="BLOCK",NA(),IF(OR(D4317="",E4317=""),"",E4317-D4317))</f>
        <v/>
      </c>
    </row>
    <row r="4318" spans="6:6" ht="16" x14ac:dyDescent="0.2">
      <c r="F4318" s="47" t="str">
        <f ca="1">IF(_SF_CORE!$A$2="BLOCK",NA(),IF(OR(D4318="",E4318=""),"",E4318-D4318))</f>
        <v/>
      </c>
    </row>
    <row r="4319" spans="6:6" ht="16" x14ac:dyDescent="0.2">
      <c r="F4319" s="47" t="str">
        <f ca="1">IF(_SF_CORE!$A$2="BLOCK",NA(),IF(OR(D4319="",E4319=""),"",E4319-D4319))</f>
        <v/>
      </c>
    </row>
    <row r="4320" spans="6:6" ht="16" x14ac:dyDescent="0.2">
      <c r="F4320" s="47" t="str">
        <f ca="1">IF(_SF_CORE!$A$2="BLOCK",NA(),IF(OR(D4320="",E4320=""),"",E4320-D4320))</f>
        <v/>
      </c>
    </row>
    <row r="4321" spans="6:6" ht="16" x14ac:dyDescent="0.2">
      <c r="F4321" s="47" t="str">
        <f ca="1">IF(_SF_CORE!$A$2="BLOCK",NA(),IF(OR(D4321="",E4321=""),"",E4321-D4321))</f>
        <v/>
      </c>
    </row>
    <row r="4322" spans="6:6" ht="16" x14ac:dyDescent="0.2">
      <c r="F4322" s="47" t="str">
        <f ca="1">IF(_SF_CORE!$A$2="BLOCK",NA(),IF(OR(D4322="",E4322=""),"",E4322-D4322))</f>
        <v/>
      </c>
    </row>
    <row r="4323" spans="6:6" ht="16" x14ac:dyDescent="0.2">
      <c r="F4323" s="47" t="str">
        <f ca="1">IF(_SF_CORE!$A$2="BLOCK",NA(),IF(OR(D4323="",E4323=""),"",E4323-D4323))</f>
        <v/>
      </c>
    </row>
    <row r="4324" spans="6:6" ht="16" x14ac:dyDescent="0.2">
      <c r="F4324" s="47" t="str">
        <f ca="1">IF(_SF_CORE!$A$2="BLOCK",NA(),IF(OR(D4324="",E4324=""),"",E4324-D4324))</f>
        <v/>
      </c>
    </row>
    <row r="4325" spans="6:6" ht="16" x14ac:dyDescent="0.2">
      <c r="F4325" s="47" t="str">
        <f ca="1">IF(_SF_CORE!$A$2="BLOCK",NA(),IF(OR(D4325="",E4325=""),"",E4325-D4325))</f>
        <v/>
      </c>
    </row>
    <row r="4326" spans="6:6" ht="16" x14ac:dyDescent="0.2">
      <c r="F4326" s="47" t="str">
        <f ca="1">IF(_SF_CORE!$A$2="BLOCK",NA(),IF(OR(D4326="",E4326=""),"",E4326-D4326))</f>
        <v/>
      </c>
    </row>
    <row r="4327" spans="6:6" ht="16" x14ac:dyDescent="0.2">
      <c r="F4327" s="47" t="str">
        <f ca="1">IF(_SF_CORE!$A$2="BLOCK",NA(),IF(OR(D4327="",E4327=""),"",E4327-D4327))</f>
        <v/>
      </c>
    </row>
    <row r="4328" spans="6:6" ht="16" x14ac:dyDescent="0.2">
      <c r="F4328" s="47" t="str">
        <f ca="1">IF(_SF_CORE!$A$2="BLOCK",NA(),IF(OR(D4328="",E4328=""),"",E4328-D4328))</f>
        <v/>
      </c>
    </row>
    <row r="4329" spans="6:6" ht="16" x14ac:dyDescent="0.2">
      <c r="F4329" s="47" t="str">
        <f ca="1">IF(_SF_CORE!$A$2="BLOCK",NA(),IF(OR(D4329="",E4329=""),"",E4329-D4329))</f>
        <v/>
      </c>
    </row>
    <row r="4330" spans="6:6" ht="16" x14ac:dyDescent="0.2">
      <c r="F4330" s="47" t="str">
        <f ca="1">IF(_SF_CORE!$A$2="BLOCK",NA(),IF(OR(D4330="",E4330=""),"",E4330-D4330))</f>
        <v/>
      </c>
    </row>
    <row r="4331" spans="6:6" ht="16" x14ac:dyDescent="0.2">
      <c r="F4331" s="47" t="str">
        <f ca="1">IF(_SF_CORE!$A$2="BLOCK",NA(),IF(OR(D4331="",E4331=""),"",E4331-D4331))</f>
        <v/>
      </c>
    </row>
    <row r="4332" spans="6:6" ht="16" x14ac:dyDescent="0.2">
      <c r="F4332" s="47" t="str">
        <f ca="1">IF(_SF_CORE!$A$2="BLOCK",NA(),IF(OR(D4332="",E4332=""),"",E4332-D4332))</f>
        <v/>
      </c>
    </row>
    <row r="4333" spans="6:6" ht="16" x14ac:dyDescent="0.2">
      <c r="F4333" s="47" t="str">
        <f ca="1">IF(_SF_CORE!$A$2="BLOCK",NA(),IF(OR(D4333="",E4333=""),"",E4333-D4333))</f>
        <v/>
      </c>
    </row>
    <row r="4334" spans="6:6" ht="16" x14ac:dyDescent="0.2">
      <c r="F4334" s="47" t="str">
        <f ca="1">IF(_SF_CORE!$A$2="BLOCK",NA(),IF(OR(D4334="",E4334=""),"",E4334-D4334))</f>
        <v/>
      </c>
    </row>
    <row r="4335" spans="6:6" ht="16" x14ac:dyDescent="0.2">
      <c r="F4335" s="47" t="str">
        <f ca="1">IF(_SF_CORE!$A$2="BLOCK",NA(),IF(OR(D4335="",E4335=""),"",E4335-D4335))</f>
        <v/>
      </c>
    </row>
    <row r="4336" spans="6:6" ht="16" x14ac:dyDescent="0.2">
      <c r="F4336" s="47" t="str">
        <f ca="1">IF(_SF_CORE!$A$2="BLOCK",NA(),IF(OR(D4336="",E4336=""),"",E4336-D4336))</f>
        <v/>
      </c>
    </row>
    <row r="4337" spans="6:6" ht="16" x14ac:dyDescent="0.2">
      <c r="F4337" s="47" t="str">
        <f ca="1">IF(_SF_CORE!$A$2="BLOCK",NA(),IF(OR(D4337="",E4337=""),"",E4337-D4337))</f>
        <v/>
      </c>
    </row>
    <row r="4338" spans="6:6" ht="16" x14ac:dyDescent="0.2">
      <c r="F4338" s="47" t="str">
        <f ca="1">IF(_SF_CORE!$A$2="BLOCK",NA(),IF(OR(D4338="",E4338=""),"",E4338-D4338))</f>
        <v/>
      </c>
    </row>
    <row r="4339" spans="6:6" ht="16" x14ac:dyDescent="0.2">
      <c r="F4339" s="47" t="str">
        <f ca="1">IF(_SF_CORE!$A$2="BLOCK",NA(),IF(OR(D4339="",E4339=""),"",E4339-D4339))</f>
        <v/>
      </c>
    </row>
    <row r="4340" spans="6:6" ht="16" x14ac:dyDescent="0.2">
      <c r="F4340" s="47" t="str">
        <f ca="1">IF(_SF_CORE!$A$2="BLOCK",NA(),IF(OR(D4340="",E4340=""),"",E4340-D4340))</f>
        <v/>
      </c>
    </row>
    <row r="4341" spans="6:6" ht="16" x14ac:dyDescent="0.2">
      <c r="F4341" s="47" t="str">
        <f ca="1">IF(_SF_CORE!$A$2="BLOCK",NA(),IF(OR(D4341="",E4341=""),"",E4341-D4341))</f>
        <v/>
      </c>
    </row>
    <row r="4342" spans="6:6" ht="16" x14ac:dyDescent="0.2">
      <c r="F4342" s="47" t="str">
        <f ca="1">IF(_SF_CORE!$A$2="BLOCK",NA(),IF(OR(D4342="",E4342=""),"",E4342-D4342))</f>
        <v/>
      </c>
    </row>
    <row r="4343" spans="6:6" ht="16" x14ac:dyDescent="0.2">
      <c r="F4343" s="47" t="str">
        <f ca="1">IF(_SF_CORE!$A$2="BLOCK",NA(),IF(OR(D4343="",E4343=""),"",E4343-D4343))</f>
        <v/>
      </c>
    </row>
    <row r="4344" spans="6:6" ht="16" x14ac:dyDescent="0.2">
      <c r="F4344" s="47" t="str">
        <f ca="1">IF(_SF_CORE!$A$2="BLOCK",NA(),IF(OR(D4344="",E4344=""),"",E4344-D4344))</f>
        <v/>
      </c>
    </row>
    <row r="4345" spans="6:6" ht="16" x14ac:dyDescent="0.2">
      <c r="F4345" s="47" t="str">
        <f ca="1">IF(_SF_CORE!$A$2="BLOCK",NA(),IF(OR(D4345="",E4345=""),"",E4345-D4345))</f>
        <v/>
      </c>
    </row>
    <row r="4346" spans="6:6" ht="16" x14ac:dyDescent="0.2">
      <c r="F4346" s="47" t="str">
        <f ca="1">IF(_SF_CORE!$A$2="BLOCK",NA(),IF(OR(D4346="",E4346=""),"",E4346-D4346))</f>
        <v/>
      </c>
    </row>
    <row r="4347" spans="6:6" ht="16" x14ac:dyDescent="0.2">
      <c r="F4347" s="47" t="str">
        <f ca="1">IF(_SF_CORE!$A$2="BLOCK",NA(),IF(OR(D4347="",E4347=""),"",E4347-D4347))</f>
        <v/>
      </c>
    </row>
    <row r="4348" spans="6:6" ht="16" x14ac:dyDescent="0.2">
      <c r="F4348" s="47" t="str">
        <f ca="1">IF(_SF_CORE!$A$2="BLOCK",NA(),IF(OR(D4348="",E4348=""),"",E4348-D4348))</f>
        <v/>
      </c>
    </row>
    <row r="4349" spans="6:6" ht="16" x14ac:dyDescent="0.2">
      <c r="F4349" s="47" t="str">
        <f ca="1">IF(_SF_CORE!$A$2="BLOCK",NA(),IF(OR(D4349="",E4349=""),"",E4349-D4349))</f>
        <v/>
      </c>
    </row>
    <row r="4350" spans="6:6" ht="16" x14ac:dyDescent="0.2">
      <c r="F4350" s="47" t="str">
        <f ca="1">IF(_SF_CORE!$A$2="BLOCK",NA(),IF(OR(D4350="",E4350=""),"",E4350-D4350))</f>
        <v/>
      </c>
    </row>
    <row r="4351" spans="6:6" ht="16" x14ac:dyDescent="0.2">
      <c r="F4351" s="47" t="str">
        <f ca="1">IF(_SF_CORE!$A$2="BLOCK",NA(),IF(OR(D4351="",E4351=""),"",E4351-D4351))</f>
        <v/>
      </c>
    </row>
    <row r="4352" spans="6:6" ht="16" x14ac:dyDescent="0.2">
      <c r="F4352" s="47" t="str">
        <f ca="1">IF(_SF_CORE!$A$2="BLOCK",NA(),IF(OR(D4352="",E4352=""),"",E4352-D4352))</f>
        <v/>
      </c>
    </row>
    <row r="4353" spans="6:6" ht="16" x14ac:dyDescent="0.2">
      <c r="F4353" s="47" t="str">
        <f ca="1">IF(_SF_CORE!$A$2="BLOCK",NA(),IF(OR(D4353="",E4353=""),"",E4353-D4353))</f>
        <v/>
      </c>
    </row>
    <row r="4354" spans="6:6" ht="16" x14ac:dyDescent="0.2">
      <c r="F4354" s="47" t="str">
        <f ca="1">IF(_SF_CORE!$A$2="BLOCK",NA(),IF(OR(D4354="",E4354=""),"",E4354-D4354))</f>
        <v/>
      </c>
    </row>
    <row r="4355" spans="6:6" ht="16" x14ac:dyDescent="0.2">
      <c r="F4355" s="47" t="str">
        <f ca="1">IF(_SF_CORE!$A$2="BLOCK",NA(),IF(OR(D4355="",E4355=""),"",E4355-D4355))</f>
        <v/>
      </c>
    </row>
    <row r="4356" spans="6:6" ht="16" x14ac:dyDescent="0.2">
      <c r="F4356" s="47" t="str">
        <f ca="1">IF(_SF_CORE!$A$2="BLOCK",NA(),IF(OR(D4356="",E4356=""),"",E4356-D4356))</f>
        <v/>
      </c>
    </row>
    <row r="4357" spans="6:6" ht="16" x14ac:dyDescent="0.2">
      <c r="F4357" s="47" t="str">
        <f ca="1">IF(_SF_CORE!$A$2="BLOCK",NA(),IF(OR(D4357="",E4357=""),"",E4357-D4357))</f>
        <v/>
      </c>
    </row>
    <row r="4358" spans="6:6" ht="16" x14ac:dyDescent="0.2">
      <c r="F4358" s="47" t="str">
        <f ca="1">IF(_SF_CORE!$A$2="BLOCK",NA(),IF(OR(D4358="",E4358=""),"",E4358-D4358))</f>
        <v/>
      </c>
    </row>
    <row r="4359" spans="6:6" ht="16" x14ac:dyDescent="0.2">
      <c r="F4359" s="47" t="str">
        <f ca="1">IF(_SF_CORE!$A$2="BLOCK",NA(),IF(OR(D4359="",E4359=""),"",E4359-D4359))</f>
        <v/>
      </c>
    </row>
    <row r="4360" spans="6:6" ht="16" x14ac:dyDescent="0.2">
      <c r="F4360" s="47" t="str">
        <f ca="1">IF(_SF_CORE!$A$2="BLOCK",NA(),IF(OR(D4360="",E4360=""),"",E4360-D4360))</f>
        <v/>
      </c>
    </row>
    <row r="4361" spans="6:6" ht="16" x14ac:dyDescent="0.2">
      <c r="F4361" s="47" t="str">
        <f ca="1">IF(_SF_CORE!$A$2="BLOCK",NA(),IF(OR(D4361="",E4361=""),"",E4361-D4361))</f>
        <v/>
      </c>
    </row>
    <row r="4362" spans="6:6" ht="16" x14ac:dyDescent="0.2">
      <c r="F4362" s="47" t="str">
        <f ca="1">IF(_SF_CORE!$A$2="BLOCK",NA(),IF(OR(D4362="",E4362=""),"",E4362-D4362))</f>
        <v/>
      </c>
    </row>
    <row r="4363" spans="6:6" ht="16" x14ac:dyDescent="0.2">
      <c r="F4363" s="47" t="str">
        <f ca="1">IF(_SF_CORE!$A$2="BLOCK",NA(),IF(OR(D4363="",E4363=""),"",E4363-D4363))</f>
        <v/>
      </c>
    </row>
    <row r="4364" spans="6:6" ht="16" x14ac:dyDescent="0.2">
      <c r="F4364" s="47" t="str">
        <f ca="1">IF(_SF_CORE!$A$2="BLOCK",NA(),IF(OR(D4364="",E4364=""),"",E4364-D4364))</f>
        <v/>
      </c>
    </row>
    <row r="4365" spans="6:6" ht="16" x14ac:dyDescent="0.2">
      <c r="F4365" s="47" t="str">
        <f ca="1">IF(_SF_CORE!$A$2="BLOCK",NA(),IF(OR(D4365="",E4365=""),"",E4365-D4365))</f>
        <v/>
      </c>
    </row>
    <row r="4366" spans="6:6" ht="16" x14ac:dyDescent="0.2">
      <c r="F4366" s="47" t="str">
        <f ca="1">IF(_SF_CORE!$A$2="BLOCK",NA(),IF(OR(D4366="",E4366=""),"",E4366-D4366))</f>
        <v/>
      </c>
    </row>
    <row r="4367" spans="6:6" ht="16" x14ac:dyDescent="0.2">
      <c r="F4367" s="47" t="str">
        <f ca="1">IF(_SF_CORE!$A$2="BLOCK",NA(),IF(OR(D4367="",E4367=""),"",E4367-D4367))</f>
        <v/>
      </c>
    </row>
    <row r="4368" spans="6:6" ht="16" x14ac:dyDescent="0.2">
      <c r="F4368" s="47" t="str">
        <f ca="1">IF(_SF_CORE!$A$2="BLOCK",NA(),IF(OR(D4368="",E4368=""),"",E4368-D4368))</f>
        <v/>
      </c>
    </row>
    <row r="4369" spans="6:6" ht="16" x14ac:dyDescent="0.2">
      <c r="F4369" s="47" t="str">
        <f ca="1">IF(_SF_CORE!$A$2="BLOCK",NA(),IF(OR(D4369="",E4369=""),"",E4369-D4369))</f>
        <v/>
      </c>
    </row>
    <row r="4370" spans="6:6" ht="16" x14ac:dyDescent="0.2">
      <c r="F4370" s="47" t="str">
        <f ca="1">IF(_SF_CORE!$A$2="BLOCK",NA(),IF(OR(D4370="",E4370=""),"",E4370-D4370))</f>
        <v/>
      </c>
    </row>
    <row r="4371" spans="6:6" ht="16" x14ac:dyDescent="0.2">
      <c r="F4371" s="47" t="str">
        <f ca="1">IF(_SF_CORE!$A$2="BLOCK",NA(),IF(OR(D4371="",E4371=""),"",E4371-D4371))</f>
        <v/>
      </c>
    </row>
    <row r="4372" spans="6:6" ht="16" x14ac:dyDescent="0.2">
      <c r="F4372" s="47" t="str">
        <f ca="1">IF(_SF_CORE!$A$2="BLOCK",NA(),IF(OR(D4372="",E4372=""),"",E4372-D4372))</f>
        <v/>
      </c>
    </row>
    <row r="4373" spans="6:6" ht="16" x14ac:dyDescent="0.2">
      <c r="F4373" s="47" t="str">
        <f ca="1">IF(_SF_CORE!$A$2="BLOCK",NA(),IF(OR(D4373="",E4373=""),"",E4373-D4373))</f>
        <v/>
      </c>
    </row>
    <row r="4374" spans="6:6" ht="16" x14ac:dyDescent="0.2">
      <c r="F4374" s="47" t="str">
        <f ca="1">IF(_SF_CORE!$A$2="BLOCK",NA(),IF(OR(D4374="",E4374=""),"",E4374-D4374))</f>
        <v/>
      </c>
    </row>
    <row r="4375" spans="6:6" ht="16" x14ac:dyDescent="0.2">
      <c r="F4375" s="47" t="str">
        <f ca="1">IF(_SF_CORE!$A$2="BLOCK",NA(),IF(OR(D4375="",E4375=""),"",E4375-D4375))</f>
        <v/>
      </c>
    </row>
    <row r="4376" spans="6:6" ht="16" x14ac:dyDescent="0.2">
      <c r="F4376" s="47" t="str">
        <f ca="1">IF(_SF_CORE!$A$2="BLOCK",NA(),IF(OR(D4376="",E4376=""),"",E4376-D4376))</f>
        <v/>
      </c>
    </row>
    <row r="4377" spans="6:6" ht="16" x14ac:dyDescent="0.2">
      <c r="F4377" s="47" t="str">
        <f ca="1">IF(_SF_CORE!$A$2="BLOCK",NA(),IF(OR(D4377="",E4377=""),"",E4377-D4377))</f>
        <v/>
      </c>
    </row>
    <row r="4378" spans="6:6" ht="16" x14ac:dyDescent="0.2">
      <c r="F4378" s="47" t="str">
        <f ca="1">IF(_SF_CORE!$A$2="BLOCK",NA(),IF(OR(D4378="",E4378=""),"",E4378-D4378))</f>
        <v/>
      </c>
    </row>
    <row r="4379" spans="6:6" ht="16" x14ac:dyDescent="0.2">
      <c r="F4379" s="47" t="str">
        <f ca="1">IF(_SF_CORE!$A$2="BLOCK",NA(),IF(OR(D4379="",E4379=""),"",E4379-D4379))</f>
        <v/>
      </c>
    </row>
    <row r="4380" spans="6:6" ht="16" x14ac:dyDescent="0.2">
      <c r="F4380" s="47" t="str">
        <f ca="1">IF(_SF_CORE!$A$2="BLOCK",NA(),IF(OR(D4380="",E4380=""),"",E4380-D4380))</f>
        <v/>
      </c>
    </row>
    <row r="4381" spans="6:6" ht="16" x14ac:dyDescent="0.2">
      <c r="F4381" s="47" t="str">
        <f ca="1">IF(_SF_CORE!$A$2="BLOCK",NA(),IF(OR(D4381="",E4381=""),"",E4381-D4381))</f>
        <v/>
      </c>
    </row>
    <row r="4382" spans="6:6" ht="16" x14ac:dyDescent="0.2">
      <c r="F4382" s="47" t="str">
        <f ca="1">IF(_SF_CORE!$A$2="BLOCK",NA(),IF(OR(D4382="",E4382=""),"",E4382-D4382))</f>
        <v/>
      </c>
    </row>
    <row r="4383" spans="6:6" ht="16" x14ac:dyDescent="0.2">
      <c r="F4383" s="47" t="str">
        <f ca="1">IF(_SF_CORE!$A$2="BLOCK",NA(),IF(OR(D4383="",E4383=""),"",E4383-D4383))</f>
        <v/>
      </c>
    </row>
    <row r="4384" spans="6:6" ht="16" x14ac:dyDescent="0.2">
      <c r="F4384" s="47" t="str">
        <f ca="1">IF(_SF_CORE!$A$2="BLOCK",NA(),IF(OR(D4384="",E4384=""),"",E4384-D4384))</f>
        <v/>
      </c>
    </row>
    <row r="4385" spans="6:6" ht="16" x14ac:dyDescent="0.2">
      <c r="F4385" s="47" t="str">
        <f ca="1">IF(_SF_CORE!$A$2="BLOCK",NA(),IF(OR(D4385="",E4385=""),"",E4385-D4385))</f>
        <v/>
      </c>
    </row>
    <row r="4386" spans="6:6" ht="16" x14ac:dyDescent="0.2">
      <c r="F4386" s="47" t="str">
        <f ca="1">IF(_SF_CORE!$A$2="BLOCK",NA(),IF(OR(D4386="",E4386=""),"",E4386-D4386))</f>
        <v/>
      </c>
    </row>
    <row r="4387" spans="6:6" ht="16" x14ac:dyDescent="0.2">
      <c r="F4387" s="47" t="str">
        <f ca="1">IF(_SF_CORE!$A$2="BLOCK",NA(),IF(OR(D4387="",E4387=""),"",E4387-D4387))</f>
        <v/>
      </c>
    </row>
    <row r="4388" spans="6:6" ht="16" x14ac:dyDescent="0.2">
      <c r="F4388" s="47" t="str">
        <f ca="1">IF(_SF_CORE!$A$2="BLOCK",NA(),IF(OR(D4388="",E4388=""),"",E4388-D4388))</f>
        <v/>
      </c>
    </row>
    <row r="4389" spans="6:6" ht="16" x14ac:dyDescent="0.2">
      <c r="F4389" s="47" t="str">
        <f ca="1">IF(_SF_CORE!$A$2="BLOCK",NA(),IF(OR(D4389="",E4389=""),"",E4389-D4389))</f>
        <v/>
      </c>
    </row>
    <row r="4390" spans="6:6" ht="16" x14ac:dyDescent="0.2">
      <c r="F4390" s="47" t="str">
        <f ca="1">IF(_SF_CORE!$A$2="BLOCK",NA(),IF(OR(D4390="",E4390=""),"",E4390-D4390))</f>
        <v/>
      </c>
    </row>
    <row r="4391" spans="6:6" ht="16" x14ac:dyDescent="0.2">
      <c r="F4391" s="47" t="str">
        <f ca="1">IF(_SF_CORE!$A$2="BLOCK",NA(),IF(OR(D4391="",E4391=""),"",E4391-D4391))</f>
        <v/>
      </c>
    </row>
    <row r="4392" spans="6:6" ht="16" x14ac:dyDescent="0.2">
      <c r="F4392" s="47" t="str">
        <f ca="1">IF(_SF_CORE!$A$2="BLOCK",NA(),IF(OR(D4392="",E4392=""),"",E4392-D4392))</f>
        <v/>
      </c>
    </row>
    <row r="4393" spans="6:6" ht="16" x14ac:dyDescent="0.2">
      <c r="F4393" s="47" t="str">
        <f ca="1">IF(_SF_CORE!$A$2="BLOCK",NA(),IF(OR(D4393="",E4393=""),"",E4393-D4393))</f>
        <v/>
      </c>
    </row>
    <row r="4394" spans="6:6" ht="16" x14ac:dyDescent="0.2">
      <c r="F4394" s="47" t="str">
        <f ca="1">IF(_SF_CORE!$A$2="BLOCK",NA(),IF(OR(D4394="",E4394=""),"",E4394-D4394))</f>
        <v/>
      </c>
    </row>
    <row r="4395" spans="6:6" ht="16" x14ac:dyDescent="0.2">
      <c r="F4395" s="47" t="str">
        <f ca="1">IF(_SF_CORE!$A$2="BLOCK",NA(),IF(OR(D4395="",E4395=""),"",E4395-D4395))</f>
        <v/>
      </c>
    </row>
    <row r="4396" spans="6:6" ht="16" x14ac:dyDescent="0.2">
      <c r="F4396" s="47" t="str">
        <f ca="1">IF(_SF_CORE!$A$2="BLOCK",NA(),IF(OR(D4396="",E4396=""),"",E4396-D4396))</f>
        <v/>
      </c>
    </row>
    <row r="4397" spans="6:6" ht="16" x14ac:dyDescent="0.2">
      <c r="F4397" s="47" t="str">
        <f ca="1">IF(_SF_CORE!$A$2="BLOCK",NA(),IF(OR(D4397="",E4397=""),"",E4397-D4397))</f>
        <v/>
      </c>
    </row>
    <row r="4398" spans="6:6" ht="16" x14ac:dyDescent="0.2">
      <c r="F4398" s="47" t="str">
        <f ca="1">IF(_SF_CORE!$A$2="BLOCK",NA(),IF(OR(D4398="",E4398=""),"",E4398-D4398))</f>
        <v/>
      </c>
    </row>
    <row r="4399" spans="6:6" ht="16" x14ac:dyDescent="0.2">
      <c r="F4399" s="47" t="str">
        <f ca="1">IF(_SF_CORE!$A$2="BLOCK",NA(),IF(OR(D4399="",E4399=""),"",E4399-D4399))</f>
        <v/>
      </c>
    </row>
    <row r="4400" spans="6:6" ht="16" x14ac:dyDescent="0.2">
      <c r="F4400" s="47" t="str">
        <f ca="1">IF(_SF_CORE!$A$2="BLOCK",NA(),IF(OR(D4400="",E4400=""),"",E4400-D4400))</f>
        <v/>
      </c>
    </row>
    <row r="4401" spans="6:6" ht="16" x14ac:dyDescent="0.2">
      <c r="F4401" s="47" t="str">
        <f ca="1">IF(_SF_CORE!$A$2="BLOCK",NA(),IF(OR(D4401="",E4401=""),"",E4401-D4401))</f>
        <v/>
      </c>
    </row>
    <row r="4402" spans="6:6" ht="16" x14ac:dyDescent="0.2">
      <c r="F4402" s="47" t="str">
        <f ca="1">IF(_SF_CORE!$A$2="BLOCK",NA(),IF(OR(D4402="",E4402=""),"",E4402-D4402))</f>
        <v/>
      </c>
    </row>
    <row r="4403" spans="6:6" ht="16" x14ac:dyDescent="0.2">
      <c r="F4403" s="47" t="str">
        <f ca="1">IF(_SF_CORE!$A$2="BLOCK",NA(),IF(OR(D4403="",E4403=""),"",E4403-D4403))</f>
        <v/>
      </c>
    </row>
    <row r="4404" spans="6:6" ht="16" x14ac:dyDescent="0.2">
      <c r="F4404" s="47" t="str">
        <f ca="1">IF(_SF_CORE!$A$2="BLOCK",NA(),IF(OR(D4404="",E4404=""),"",E4404-D4404))</f>
        <v/>
      </c>
    </row>
    <row r="4405" spans="6:6" ht="16" x14ac:dyDescent="0.2">
      <c r="F4405" s="47" t="str">
        <f ca="1">IF(_SF_CORE!$A$2="BLOCK",NA(),IF(OR(D4405="",E4405=""),"",E4405-D4405))</f>
        <v/>
      </c>
    </row>
    <row r="4406" spans="6:6" ht="16" x14ac:dyDescent="0.2">
      <c r="F4406" s="47" t="str">
        <f ca="1">IF(_SF_CORE!$A$2="BLOCK",NA(),IF(OR(D4406="",E4406=""),"",E4406-D4406))</f>
        <v/>
      </c>
    </row>
    <row r="4407" spans="6:6" ht="16" x14ac:dyDescent="0.2">
      <c r="F4407" s="47" t="str">
        <f ca="1">IF(_SF_CORE!$A$2="BLOCK",NA(),IF(OR(D4407="",E4407=""),"",E4407-D4407))</f>
        <v/>
      </c>
    </row>
    <row r="4408" spans="6:6" ht="16" x14ac:dyDescent="0.2">
      <c r="F4408" s="47" t="str">
        <f ca="1">IF(_SF_CORE!$A$2="BLOCK",NA(),IF(OR(D4408="",E4408=""),"",E4408-D4408))</f>
        <v/>
      </c>
    </row>
    <row r="4409" spans="6:6" ht="16" x14ac:dyDescent="0.2">
      <c r="F4409" s="47" t="str">
        <f ca="1">IF(_SF_CORE!$A$2="BLOCK",NA(),IF(OR(D4409="",E4409=""),"",E4409-D4409))</f>
        <v/>
      </c>
    </row>
    <row r="4410" spans="6:6" ht="16" x14ac:dyDescent="0.2">
      <c r="F4410" s="47" t="str">
        <f ca="1">IF(_SF_CORE!$A$2="BLOCK",NA(),IF(OR(D4410="",E4410=""),"",E4410-D4410))</f>
        <v/>
      </c>
    </row>
    <row r="4411" spans="6:6" ht="16" x14ac:dyDescent="0.2">
      <c r="F4411" s="47" t="str">
        <f ca="1">IF(_SF_CORE!$A$2="BLOCK",NA(),IF(OR(D4411="",E4411=""),"",E4411-D4411))</f>
        <v/>
      </c>
    </row>
    <row r="4412" spans="6:6" ht="16" x14ac:dyDescent="0.2">
      <c r="F4412" s="47" t="str">
        <f ca="1">IF(_SF_CORE!$A$2="BLOCK",NA(),IF(OR(D4412="",E4412=""),"",E4412-D4412))</f>
        <v/>
      </c>
    </row>
    <row r="4413" spans="6:6" ht="16" x14ac:dyDescent="0.2">
      <c r="F4413" s="47" t="str">
        <f ca="1">IF(_SF_CORE!$A$2="BLOCK",NA(),IF(OR(D4413="",E4413=""),"",E4413-D4413))</f>
        <v/>
      </c>
    </row>
    <row r="4414" spans="6:6" ht="16" x14ac:dyDescent="0.2">
      <c r="F4414" s="47" t="str">
        <f ca="1">IF(_SF_CORE!$A$2="BLOCK",NA(),IF(OR(D4414="",E4414=""),"",E4414-D4414))</f>
        <v/>
      </c>
    </row>
    <row r="4415" spans="6:6" ht="16" x14ac:dyDescent="0.2">
      <c r="F4415" s="47" t="str">
        <f ca="1">IF(_SF_CORE!$A$2="BLOCK",NA(),IF(OR(D4415="",E4415=""),"",E4415-D4415))</f>
        <v/>
      </c>
    </row>
    <row r="4416" spans="6:6" ht="16" x14ac:dyDescent="0.2">
      <c r="F4416" s="47" t="str">
        <f ca="1">IF(_SF_CORE!$A$2="BLOCK",NA(),IF(OR(D4416="",E4416=""),"",E4416-D4416))</f>
        <v/>
      </c>
    </row>
    <row r="4417" spans="6:6" ht="16" x14ac:dyDescent="0.2">
      <c r="F4417" s="47" t="str">
        <f ca="1">IF(_SF_CORE!$A$2="BLOCK",NA(),IF(OR(D4417="",E4417=""),"",E4417-D4417))</f>
        <v/>
      </c>
    </row>
    <row r="4418" spans="6:6" ht="16" x14ac:dyDescent="0.2">
      <c r="F4418" s="47" t="str">
        <f ca="1">IF(_SF_CORE!$A$2="BLOCK",NA(),IF(OR(D4418="",E4418=""),"",E4418-D4418))</f>
        <v/>
      </c>
    </row>
    <row r="4419" spans="6:6" ht="16" x14ac:dyDescent="0.2">
      <c r="F4419" s="47" t="str">
        <f ca="1">IF(_SF_CORE!$A$2="BLOCK",NA(),IF(OR(D4419="",E4419=""),"",E4419-D4419))</f>
        <v/>
      </c>
    </row>
    <row r="4420" spans="6:6" ht="16" x14ac:dyDescent="0.2">
      <c r="F4420" s="47" t="str">
        <f ca="1">IF(_SF_CORE!$A$2="BLOCK",NA(),IF(OR(D4420="",E4420=""),"",E4420-D4420))</f>
        <v/>
      </c>
    </row>
    <row r="4421" spans="6:6" ht="16" x14ac:dyDescent="0.2">
      <c r="F4421" s="47" t="str">
        <f ca="1">IF(_SF_CORE!$A$2="BLOCK",NA(),IF(OR(D4421="",E4421=""),"",E4421-D4421))</f>
        <v/>
      </c>
    </row>
    <row r="4422" spans="6:6" ht="16" x14ac:dyDescent="0.2">
      <c r="F4422" s="47" t="str">
        <f ca="1">IF(_SF_CORE!$A$2="BLOCK",NA(),IF(OR(D4422="",E4422=""),"",E4422-D4422))</f>
        <v/>
      </c>
    </row>
    <row r="4423" spans="6:6" ht="16" x14ac:dyDescent="0.2">
      <c r="F4423" s="47" t="str">
        <f ca="1">IF(_SF_CORE!$A$2="BLOCK",NA(),IF(OR(D4423="",E4423=""),"",E4423-D4423))</f>
        <v/>
      </c>
    </row>
    <row r="4424" spans="6:6" ht="16" x14ac:dyDescent="0.2">
      <c r="F4424" s="47" t="str">
        <f ca="1">IF(_SF_CORE!$A$2="BLOCK",NA(),IF(OR(D4424="",E4424=""),"",E4424-D4424))</f>
        <v/>
      </c>
    </row>
    <row r="4425" spans="6:6" ht="16" x14ac:dyDescent="0.2">
      <c r="F4425" s="47" t="str">
        <f ca="1">IF(_SF_CORE!$A$2="BLOCK",NA(),IF(OR(D4425="",E4425=""),"",E4425-D4425))</f>
        <v/>
      </c>
    </row>
    <row r="4426" spans="6:6" ht="16" x14ac:dyDescent="0.2">
      <c r="F4426" s="47" t="str">
        <f ca="1">IF(_SF_CORE!$A$2="BLOCK",NA(),IF(OR(D4426="",E4426=""),"",E4426-D4426))</f>
        <v/>
      </c>
    </row>
    <row r="4427" spans="6:6" ht="16" x14ac:dyDescent="0.2">
      <c r="F4427" s="47" t="str">
        <f ca="1">IF(_SF_CORE!$A$2="BLOCK",NA(),IF(OR(D4427="",E4427=""),"",E4427-D4427))</f>
        <v/>
      </c>
    </row>
    <row r="4428" spans="6:6" ht="16" x14ac:dyDescent="0.2">
      <c r="F4428" s="47" t="str">
        <f ca="1">IF(_SF_CORE!$A$2="BLOCK",NA(),IF(OR(D4428="",E4428=""),"",E4428-D4428))</f>
        <v/>
      </c>
    </row>
    <row r="4429" spans="6:6" ht="16" x14ac:dyDescent="0.2">
      <c r="F4429" s="47" t="str">
        <f ca="1">IF(_SF_CORE!$A$2="BLOCK",NA(),IF(OR(D4429="",E4429=""),"",E4429-D4429))</f>
        <v/>
      </c>
    </row>
    <row r="4430" spans="6:6" ht="16" x14ac:dyDescent="0.2">
      <c r="F4430" s="47" t="str">
        <f ca="1">IF(_SF_CORE!$A$2="BLOCK",NA(),IF(OR(D4430="",E4430=""),"",E4430-D4430))</f>
        <v/>
      </c>
    </row>
    <row r="4431" spans="6:6" ht="16" x14ac:dyDescent="0.2">
      <c r="F4431" s="47" t="str">
        <f ca="1">IF(_SF_CORE!$A$2="BLOCK",NA(),IF(OR(D4431="",E4431=""),"",E4431-D4431))</f>
        <v/>
      </c>
    </row>
    <row r="4432" spans="6:6" ht="16" x14ac:dyDescent="0.2">
      <c r="F4432" s="47" t="str">
        <f ca="1">IF(_SF_CORE!$A$2="BLOCK",NA(),IF(OR(D4432="",E4432=""),"",E4432-D4432))</f>
        <v/>
      </c>
    </row>
    <row r="4433" spans="6:6" ht="16" x14ac:dyDescent="0.2">
      <c r="F4433" s="47" t="str">
        <f ca="1">IF(_SF_CORE!$A$2="BLOCK",NA(),IF(OR(D4433="",E4433=""),"",E4433-D4433))</f>
        <v/>
      </c>
    </row>
    <row r="4434" spans="6:6" ht="16" x14ac:dyDescent="0.2">
      <c r="F4434" s="47" t="str">
        <f ca="1">IF(_SF_CORE!$A$2="BLOCK",NA(),IF(OR(D4434="",E4434=""),"",E4434-D4434))</f>
        <v/>
      </c>
    </row>
    <row r="4435" spans="6:6" ht="16" x14ac:dyDescent="0.2">
      <c r="F4435" s="47" t="str">
        <f ca="1">IF(_SF_CORE!$A$2="BLOCK",NA(),IF(OR(D4435="",E4435=""),"",E4435-D4435))</f>
        <v/>
      </c>
    </row>
    <row r="4436" spans="6:6" ht="16" x14ac:dyDescent="0.2">
      <c r="F4436" s="47" t="str">
        <f ca="1">IF(_SF_CORE!$A$2="BLOCK",NA(),IF(OR(D4436="",E4436=""),"",E4436-D4436))</f>
        <v/>
      </c>
    </row>
    <row r="4437" spans="6:6" ht="16" x14ac:dyDescent="0.2">
      <c r="F4437" s="47" t="str">
        <f ca="1">IF(_SF_CORE!$A$2="BLOCK",NA(),IF(OR(D4437="",E4437=""),"",E4437-D4437))</f>
        <v/>
      </c>
    </row>
    <row r="4438" spans="6:6" ht="16" x14ac:dyDescent="0.2">
      <c r="F4438" s="47" t="str">
        <f ca="1">IF(_SF_CORE!$A$2="BLOCK",NA(),IF(OR(D4438="",E4438=""),"",E4438-D4438))</f>
        <v/>
      </c>
    </row>
    <row r="4439" spans="6:6" ht="16" x14ac:dyDescent="0.2">
      <c r="F4439" s="47" t="str">
        <f ca="1">IF(_SF_CORE!$A$2="BLOCK",NA(),IF(OR(D4439="",E4439=""),"",E4439-D4439))</f>
        <v/>
      </c>
    </row>
    <row r="4440" spans="6:6" ht="16" x14ac:dyDescent="0.2">
      <c r="F4440" s="47" t="str">
        <f ca="1">IF(_SF_CORE!$A$2="BLOCK",NA(),IF(OR(D4440="",E4440=""),"",E4440-D4440))</f>
        <v/>
      </c>
    </row>
    <row r="4441" spans="6:6" ht="16" x14ac:dyDescent="0.2">
      <c r="F4441" s="47" t="str">
        <f ca="1">IF(_SF_CORE!$A$2="BLOCK",NA(),IF(OR(D4441="",E4441=""),"",E4441-D4441))</f>
        <v/>
      </c>
    </row>
    <row r="4442" spans="6:6" ht="16" x14ac:dyDescent="0.2">
      <c r="F4442" s="47" t="str">
        <f ca="1">IF(_SF_CORE!$A$2="BLOCK",NA(),IF(OR(D4442="",E4442=""),"",E4442-D4442))</f>
        <v/>
      </c>
    </row>
    <row r="4443" spans="6:6" ht="16" x14ac:dyDescent="0.2">
      <c r="F4443" s="47" t="str">
        <f ca="1">IF(_SF_CORE!$A$2="BLOCK",NA(),IF(OR(D4443="",E4443=""),"",E4443-D4443))</f>
        <v/>
      </c>
    </row>
    <row r="4444" spans="6:6" ht="16" x14ac:dyDescent="0.2">
      <c r="F4444" s="47" t="str">
        <f ca="1">IF(_SF_CORE!$A$2="BLOCK",NA(),IF(OR(D4444="",E4444=""),"",E4444-D4444))</f>
        <v/>
      </c>
    </row>
    <row r="4445" spans="6:6" ht="16" x14ac:dyDescent="0.2">
      <c r="F4445" s="47" t="str">
        <f ca="1">IF(_SF_CORE!$A$2="BLOCK",NA(),IF(OR(D4445="",E4445=""),"",E4445-D4445))</f>
        <v/>
      </c>
    </row>
    <row r="4446" spans="6:6" ht="16" x14ac:dyDescent="0.2">
      <c r="F4446" s="47" t="str">
        <f ca="1">IF(_SF_CORE!$A$2="BLOCK",NA(),IF(OR(D4446="",E4446=""),"",E4446-D4446))</f>
        <v/>
      </c>
    </row>
    <row r="4447" spans="6:6" ht="16" x14ac:dyDescent="0.2">
      <c r="F4447" s="47" t="str">
        <f ca="1">IF(_SF_CORE!$A$2="BLOCK",NA(),IF(OR(D4447="",E4447=""),"",E4447-D4447))</f>
        <v/>
      </c>
    </row>
    <row r="4448" spans="6:6" ht="16" x14ac:dyDescent="0.2">
      <c r="F4448" s="47" t="str">
        <f ca="1">IF(_SF_CORE!$A$2="BLOCK",NA(),IF(OR(D4448="",E4448=""),"",E4448-D4448))</f>
        <v/>
      </c>
    </row>
    <row r="4449" spans="6:6" ht="16" x14ac:dyDescent="0.2">
      <c r="F4449" s="47" t="str">
        <f ca="1">IF(_SF_CORE!$A$2="BLOCK",NA(),IF(OR(D4449="",E4449=""),"",E4449-D4449))</f>
        <v/>
      </c>
    </row>
    <row r="4450" spans="6:6" ht="16" x14ac:dyDescent="0.2">
      <c r="F4450" s="47" t="str">
        <f ca="1">IF(_SF_CORE!$A$2="BLOCK",NA(),IF(OR(D4450="",E4450=""),"",E4450-D4450))</f>
        <v/>
      </c>
    </row>
    <row r="4451" spans="6:6" ht="16" x14ac:dyDescent="0.2">
      <c r="F4451" s="47" t="str">
        <f ca="1">IF(_SF_CORE!$A$2="BLOCK",NA(),IF(OR(D4451="",E4451=""),"",E4451-D4451))</f>
        <v/>
      </c>
    </row>
    <row r="4452" spans="6:6" ht="16" x14ac:dyDescent="0.2">
      <c r="F4452" s="47" t="str">
        <f ca="1">IF(_SF_CORE!$A$2="BLOCK",NA(),IF(OR(D4452="",E4452=""),"",E4452-D4452))</f>
        <v/>
      </c>
    </row>
    <row r="4453" spans="6:6" ht="16" x14ac:dyDescent="0.2">
      <c r="F4453" s="47" t="str">
        <f ca="1">IF(_SF_CORE!$A$2="BLOCK",NA(),IF(OR(D4453="",E4453=""),"",E4453-D4453))</f>
        <v/>
      </c>
    </row>
    <row r="4454" spans="6:6" ht="16" x14ac:dyDescent="0.2">
      <c r="F4454" s="47" t="str">
        <f ca="1">IF(_SF_CORE!$A$2="BLOCK",NA(),IF(OR(D4454="",E4454=""),"",E4454-D4454))</f>
        <v/>
      </c>
    </row>
    <row r="4455" spans="6:6" ht="16" x14ac:dyDescent="0.2">
      <c r="F4455" s="47" t="str">
        <f ca="1">IF(_SF_CORE!$A$2="BLOCK",NA(),IF(OR(D4455="",E4455=""),"",E4455-D4455))</f>
        <v/>
      </c>
    </row>
    <row r="4456" spans="6:6" ht="16" x14ac:dyDescent="0.2">
      <c r="F4456" s="47" t="str">
        <f ca="1">IF(_SF_CORE!$A$2="BLOCK",NA(),IF(OR(D4456="",E4456=""),"",E4456-D4456))</f>
        <v/>
      </c>
    </row>
    <row r="4457" spans="6:6" ht="16" x14ac:dyDescent="0.2">
      <c r="F4457" s="47" t="str">
        <f ca="1">IF(_SF_CORE!$A$2="BLOCK",NA(),IF(OR(D4457="",E4457=""),"",E4457-D4457))</f>
        <v/>
      </c>
    </row>
    <row r="4458" spans="6:6" ht="16" x14ac:dyDescent="0.2">
      <c r="F4458" s="47" t="str">
        <f ca="1">IF(_SF_CORE!$A$2="BLOCK",NA(),IF(OR(D4458="",E4458=""),"",E4458-D4458))</f>
        <v/>
      </c>
    </row>
    <row r="4459" spans="6:6" ht="16" x14ac:dyDescent="0.2">
      <c r="F4459" s="47" t="str">
        <f ca="1">IF(_SF_CORE!$A$2="BLOCK",NA(),IF(OR(D4459="",E4459=""),"",E4459-D4459))</f>
        <v/>
      </c>
    </row>
    <row r="4460" spans="6:6" ht="16" x14ac:dyDescent="0.2">
      <c r="F4460" s="47" t="str">
        <f ca="1">IF(_SF_CORE!$A$2="BLOCK",NA(),IF(OR(D4460="",E4460=""),"",E4460-D4460))</f>
        <v/>
      </c>
    </row>
    <row r="4461" spans="6:6" ht="16" x14ac:dyDescent="0.2">
      <c r="F4461" s="47" t="str">
        <f ca="1">IF(_SF_CORE!$A$2="BLOCK",NA(),IF(OR(D4461="",E4461=""),"",E4461-D4461))</f>
        <v/>
      </c>
    </row>
    <row r="4462" spans="6:6" ht="16" x14ac:dyDescent="0.2">
      <c r="F4462" s="47" t="str">
        <f ca="1">IF(_SF_CORE!$A$2="BLOCK",NA(),IF(OR(D4462="",E4462=""),"",E4462-D4462))</f>
        <v/>
      </c>
    </row>
    <row r="4463" spans="6:6" ht="16" x14ac:dyDescent="0.2">
      <c r="F4463" s="47" t="str">
        <f ca="1">IF(_SF_CORE!$A$2="BLOCK",NA(),IF(OR(D4463="",E4463=""),"",E4463-D4463))</f>
        <v/>
      </c>
    </row>
    <row r="4464" spans="6:6" ht="16" x14ac:dyDescent="0.2">
      <c r="F4464" s="47" t="str">
        <f ca="1">IF(_SF_CORE!$A$2="BLOCK",NA(),IF(OR(D4464="",E4464=""),"",E4464-D4464))</f>
        <v/>
      </c>
    </row>
    <row r="4465" spans="6:6" ht="16" x14ac:dyDescent="0.2">
      <c r="F4465" s="47" t="str">
        <f ca="1">IF(_SF_CORE!$A$2="BLOCK",NA(),IF(OR(D4465="",E4465=""),"",E4465-D4465))</f>
        <v/>
      </c>
    </row>
    <row r="4466" spans="6:6" ht="16" x14ac:dyDescent="0.2">
      <c r="F4466" s="47" t="str">
        <f ca="1">IF(_SF_CORE!$A$2="BLOCK",NA(),IF(OR(D4466="",E4466=""),"",E4466-D4466))</f>
        <v/>
      </c>
    </row>
    <row r="4467" spans="6:6" ht="16" x14ac:dyDescent="0.2">
      <c r="F4467" s="47" t="str">
        <f ca="1">IF(_SF_CORE!$A$2="BLOCK",NA(),IF(OR(D4467="",E4467=""),"",E4467-D4467))</f>
        <v/>
      </c>
    </row>
    <row r="4468" spans="6:6" ht="16" x14ac:dyDescent="0.2">
      <c r="F4468" s="47" t="str">
        <f ca="1">IF(_SF_CORE!$A$2="BLOCK",NA(),IF(OR(D4468="",E4468=""),"",E4468-D4468))</f>
        <v/>
      </c>
    </row>
    <row r="4469" spans="6:6" ht="16" x14ac:dyDescent="0.2">
      <c r="F4469" s="47" t="str">
        <f ca="1">IF(_SF_CORE!$A$2="BLOCK",NA(),IF(OR(D4469="",E4469=""),"",E4469-D4469))</f>
        <v/>
      </c>
    </row>
    <row r="4470" spans="6:6" ht="16" x14ac:dyDescent="0.2">
      <c r="F4470" s="47" t="str">
        <f ca="1">IF(_SF_CORE!$A$2="BLOCK",NA(),IF(OR(D4470="",E4470=""),"",E4470-D4470))</f>
        <v/>
      </c>
    </row>
    <row r="4471" spans="6:6" ht="16" x14ac:dyDescent="0.2">
      <c r="F4471" s="47" t="str">
        <f ca="1">IF(_SF_CORE!$A$2="BLOCK",NA(),IF(OR(D4471="",E4471=""),"",E4471-D4471))</f>
        <v/>
      </c>
    </row>
    <row r="4472" spans="6:6" ht="16" x14ac:dyDescent="0.2">
      <c r="F4472" s="47" t="str">
        <f ca="1">IF(_SF_CORE!$A$2="BLOCK",NA(),IF(OR(D4472="",E4472=""),"",E4472-D4472))</f>
        <v/>
      </c>
    </row>
    <row r="4473" spans="6:6" ht="16" x14ac:dyDescent="0.2">
      <c r="F4473" s="47" t="str">
        <f ca="1">IF(_SF_CORE!$A$2="BLOCK",NA(),IF(OR(D4473="",E4473=""),"",E4473-D4473))</f>
        <v/>
      </c>
    </row>
    <row r="4474" spans="6:6" ht="16" x14ac:dyDescent="0.2">
      <c r="F4474" s="47" t="str">
        <f ca="1">IF(_SF_CORE!$A$2="BLOCK",NA(),IF(OR(D4474="",E4474=""),"",E4474-D4474))</f>
        <v/>
      </c>
    </row>
    <row r="4475" spans="6:6" ht="16" x14ac:dyDescent="0.2">
      <c r="F4475" s="47" t="str">
        <f ca="1">IF(_SF_CORE!$A$2="BLOCK",NA(),IF(OR(D4475="",E4475=""),"",E4475-D4475))</f>
        <v/>
      </c>
    </row>
    <row r="4476" spans="6:6" ht="16" x14ac:dyDescent="0.2">
      <c r="F4476" s="47" t="str">
        <f ca="1">IF(_SF_CORE!$A$2="BLOCK",NA(),IF(OR(D4476="",E4476=""),"",E4476-D4476))</f>
        <v/>
      </c>
    </row>
    <row r="4477" spans="6:6" ht="16" x14ac:dyDescent="0.2">
      <c r="F4477" s="47" t="str">
        <f ca="1">IF(_SF_CORE!$A$2="BLOCK",NA(),IF(OR(D4477="",E4477=""),"",E4477-D4477))</f>
        <v/>
      </c>
    </row>
    <row r="4478" spans="6:6" ht="16" x14ac:dyDescent="0.2">
      <c r="F4478" s="47" t="str">
        <f ca="1">IF(_SF_CORE!$A$2="BLOCK",NA(),IF(OR(D4478="",E4478=""),"",E4478-D4478))</f>
        <v/>
      </c>
    </row>
    <row r="4479" spans="6:6" ht="16" x14ac:dyDescent="0.2">
      <c r="F4479" s="47" t="str">
        <f ca="1">IF(_SF_CORE!$A$2="BLOCK",NA(),IF(OR(D4479="",E4479=""),"",E4479-D4479))</f>
        <v/>
      </c>
    </row>
    <row r="4480" spans="6:6" ht="16" x14ac:dyDescent="0.2">
      <c r="F4480" s="47" t="str">
        <f ca="1">IF(_SF_CORE!$A$2="BLOCK",NA(),IF(OR(D4480="",E4480=""),"",E4480-D4480))</f>
        <v/>
      </c>
    </row>
    <row r="4481" spans="6:6" ht="16" x14ac:dyDescent="0.2">
      <c r="F4481" s="47" t="str">
        <f ca="1">IF(_SF_CORE!$A$2="BLOCK",NA(),IF(OR(D4481="",E4481=""),"",E4481-D4481))</f>
        <v/>
      </c>
    </row>
    <row r="4482" spans="6:6" ht="16" x14ac:dyDescent="0.2">
      <c r="F4482" s="47" t="str">
        <f ca="1">IF(_SF_CORE!$A$2="BLOCK",NA(),IF(OR(D4482="",E4482=""),"",E4482-D4482))</f>
        <v/>
      </c>
    </row>
    <row r="4483" spans="6:6" ht="16" x14ac:dyDescent="0.2">
      <c r="F4483" s="47" t="str">
        <f ca="1">IF(_SF_CORE!$A$2="BLOCK",NA(),IF(OR(D4483="",E4483=""),"",E4483-D4483))</f>
        <v/>
      </c>
    </row>
    <row r="4484" spans="6:6" ht="16" x14ac:dyDescent="0.2">
      <c r="F4484" s="47" t="str">
        <f ca="1">IF(_SF_CORE!$A$2="BLOCK",NA(),IF(OR(D4484="",E4484=""),"",E4484-D4484))</f>
        <v/>
      </c>
    </row>
    <row r="4485" spans="6:6" ht="16" x14ac:dyDescent="0.2">
      <c r="F4485" s="47" t="str">
        <f ca="1">IF(_SF_CORE!$A$2="BLOCK",NA(),IF(OR(D4485="",E4485=""),"",E4485-D4485))</f>
        <v/>
      </c>
    </row>
    <row r="4486" spans="6:6" ht="16" x14ac:dyDescent="0.2">
      <c r="F4486" s="47" t="str">
        <f ca="1">IF(_SF_CORE!$A$2="BLOCK",NA(),IF(OR(D4486="",E4486=""),"",E4486-D4486))</f>
        <v/>
      </c>
    </row>
    <row r="4487" spans="6:6" ht="16" x14ac:dyDescent="0.2">
      <c r="F4487" s="47" t="str">
        <f ca="1">IF(_SF_CORE!$A$2="BLOCK",NA(),IF(OR(D4487="",E4487=""),"",E4487-D4487))</f>
        <v/>
      </c>
    </row>
    <row r="4488" spans="6:6" ht="16" x14ac:dyDescent="0.2">
      <c r="F4488" s="47" t="str">
        <f ca="1">IF(_SF_CORE!$A$2="BLOCK",NA(),IF(OR(D4488="",E4488=""),"",E4488-D4488))</f>
        <v/>
      </c>
    </row>
    <row r="4489" spans="6:6" ht="16" x14ac:dyDescent="0.2">
      <c r="F4489" s="47" t="str">
        <f ca="1">IF(_SF_CORE!$A$2="BLOCK",NA(),IF(OR(D4489="",E4489=""),"",E4489-D4489))</f>
        <v/>
      </c>
    </row>
    <row r="4490" spans="6:6" ht="16" x14ac:dyDescent="0.2">
      <c r="F4490" s="47" t="str">
        <f ca="1">IF(_SF_CORE!$A$2="BLOCK",NA(),IF(OR(D4490="",E4490=""),"",E4490-D4490))</f>
        <v/>
      </c>
    </row>
    <row r="4491" spans="6:6" ht="16" x14ac:dyDescent="0.2">
      <c r="F4491" s="47" t="str">
        <f ca="1">IF(_SF_CORE!$A$2="BLOCK",NA(),IF(OR(D4491="",E4491=""),"",E4491-D4491))</f>
        <v/>
      </c>
    </row>
    <row r="4492" spans="6:6" ht="16" x14ac:dyDescent="0.2">
      <c r="F4492" s="47" t="str">
        <f ca="1">IF(_SF_CORE!$A$2="BLOCK",NA(),IF(OR(D4492="",E4492=""),"",E4492-D4492))</f>
        <v/>
      </c>
    </row>
    <row r="4493" spans="6:6" ht="16" x14ac:dyDescent="0.2">
      <c r="F4493" s="47" t="str">
        <f ca="1">IF(_SF_CORE!$A$2="BLOCK",NA(),IF(OR(D4493="",E4493=""),"",E4493-D4493))</f>
        <v/>
      </c>
    </row>
    <row r="4494" spans="6:6" ht="16" x14ac:dyDescent="0.2">
      <c r="F4494" s="47" t="str">
        <f ca="1">IF(_SF_CORE!$A$2="BLOCK",NA(),IF(OR(D4494="",E4494=""),"",E4494-D4494))</f>
        <v/>
      </c>
    </row>
    <row r="4495" spans="6:6" ht="16" x14ac:dyDescent="0.2">
      <c r="F4495" s="47" t="str">
        <f ca="1">IF(_SF_CORE!$A$2="BLOCK",NA(),IF(OR(D4495="",E4495=""),"",E4495-D4495))</f>
        <v/>
      </c>
    </row>
    <row r="4496" spans="6:6" ht="16" x14ac:dyDescent="0.2">
      <c r="F4496" s="47" t="str">
        <f ca="1">IF(_SF_CORE!$A$2="BLOCK",NA(),IF(OR(D4496="",E4496=""),"",E4496-D4496))</f>
        <v/>
      </c>
    </row>
    <row r="4497" spans="6:6" ht="16" x14ac:dyDescent="0.2">
      <c r="F4497" s="47" t="str">
        <f ca="1">IF(_SF_CORE!$A$2="BLOCK",NA(),IF(OR(D4497="",E4497=""),"",E4497-D4497))</f>
        <v/>
      </c>
    </row>
    <row r="4498" spans="6:6" ht="16" x14ac:dyDescent="0.2">
      <c r="F4498" s="47" t="str">
        <f ca="1">IF(_SF_CORE!$A$2="BLOCK",NA(),IF(OR(D4498="",E4498=""),"",E4498-D4498))</f>
        <v/>
      </c>
    </row>
    <row r="4499" spans="6:6" ht="16" x14ac:dyDescent="0.2">
      <c r="F4499" s="47" t="str">
        <f ca="1">IF(_SF_CORE!$A$2="BLOCK",NA(),IF(OR(D4499="",E4499=""),"",E4499-D4499))</f>
        <v/>
      </c>
    </row>
    <row r="4500" spans="6:6" ht="16" x14ac:dyDescent="0.2">
      <c r="F4500" s="47" t="str">
        <f ca="1">IF(_SF_CORE!$A$2="BLOCK",NA(),IF(OR(D4500="",E4500=""),"",E4500-D4500))</f>
        <v/>
      </c>
    </row>
    <row r="4501" spans="6:6" ht="16" x14ac:dyDescent="0.2">
      <c r="F4501" s="47" t="str">
        <f ca="1">IF(_SF_CORE!$A$2="BLOCK",NA(),IF(OR(D4501="",E4501=""),"",E4501-D4501))</f>
        <v/>
      </c>
    </row>
    <row r="4502" spans="6:6" ht="16" x14ac:dyDescent="0.2">
      <c r="F4502" s="47" t="str">
        <f ca="1">IF(_SF_CORE!$A$2="BLOCK",NA(),IF(OR(D4502="",E4502=""),"",E4502-D4502))</f>
        <v/>
      </c>
    </row>
    <row r="4503" spans="6:6" ht="16" x14ac:dyDescent="0.2">
      <c r="F4503" s="47" t="str">
        <f ca="1">IF(_SF_CORE!$A$2="BLOCK",NA(),IF(OR(D4503="",E4503=""),"",E4503-D4503))</f>
        <v/>
      </c>
    </row>
    <row r="4504" spans="6:6" ht="16" x14ac:dyDescent="0.2">
      <c r="F4504" s="47" t="str">
        <f ca="1">IF(_SF_CORE!$A$2="BLOCK",NA(),IF(OR(D4504="",E4504=""),"",E4504-D4504))</f>
        <v/>
      </c>
    </row>
    <row r="4505" spans="6:6" ht="16" x14ac:dyDescent="0.2">
      <c r="F4505" s="47" t="str">
        <f ca="1">IF(_SF_CORE!$A$2="BLOCK",NA(),IF(OR(D4505="",E4505=""),"",E4505-D4505))</f>
        <v/>
      </c>
    </row>
    <row r="4506" spans="6:6" ht="16" x14ac:dyDescent="0.2">
      <c r="F4506" s="47" t="str">
        <f ca="1">IF(_SF_CORE!$A$2="BLOCK",NA(),IF(OR(D4506="",E4506=""),"",E4506-D4506))</f>
        <v/>
      </c>
    </row>
    <row r="4507" spans="6:6" ht="16" x14ac:dyDescent="0.2">
      <c r="F4507" s="47" t="str">
        <f ca="1">IF(_SF_CORE!$A$2="BLOCK",NA(),IF(OR(D4507="",E4507=""),"",E4507-D4507))</f>
        <v/>
      </c>
    </row>
    <row r="4508" spans="6:6" ht="16" x14ac:dyDescent="0.2">
      <c r="F4508" s="47" t="str">
        <f ca="1">IF(_SF_CORE!$A$2="BLOCK",NA(),IF(OR(D4508="",E4508=""),"",E4508-D4508))</f>
        <v/>
      </c>
    </row>
    <row r="4509" spans="6:6" ht="16" x14ac:dyDescent="0.2">
      <c r="F4509" s="47" t="str">
        <f ca="1">IF(_SF_CORE!$A$2="BLOCK",NA(),IF(OR(D4509="",E4509=""),"",E4509-D4509))</f>
        <v/>
      </c>
    </row>
    <row r="4510" spans="6:6" ht="16" x14ac:dyDescent="0.2">
      <c r="F4510" s="47" t="str">
        <f ca="1">IF(_SF_CORE!$A$2="BLOCK",NA(),IF(OR(D4510="",E4510=""),"",E4510-D4510))</f>
        <v/>
      </c>
    </row>
    <row r="4511" spans="6:6" ht="16" x14ac:dyDescent="0.2">
      <c r="F4511" s="47" t="str">
        <f ca="1">IF(_SF_CORE!$A$2="BLOCK",NA(),IF(OR(D4511="",E4511=""),"",E4511-D4511))</f>
        <v/>
      </c>
    </row>
    <row r="4512" spans="6:6" ht="16" x14ac:dyDescent="0.2">
      <c r="F4512" s="47" t="str">
        <f ca="1">IF(_SF_CORE!$A$2="BLOCK",NA(),IF(OR(D4512="",E4512=""),"",E4512-D4512))</f>
        <v/>
      </c>
    </row>
    <row r="4513" spans="6:6" ht="16" x14ac:dyDescent="0.2">
      <c r="F4513" s="47" t="str">
        <f ca="1">IF(_SF_CORE!$A$2="BLOCK",NA(),IF(OR(D4513="",E4513=""),"",E4513-D4513))</f>
        <v/>
      </c>
    </row>
    <row r="4514" spans="6:6" ht="16" x14ac:dyDescent="0.2">
      <c r="F4514" s="47" t="str">
        <f ca="1">IF(_SF_CORE!$A$2="BLOCK",NA(),IF(OR(D4514="",E4514=""),"",E4514-D4514))</f>
        <v/>
      </c>
    </row>
    <row r="4515" spans="6:6" ht="16" x14ac:dyDescent="0.2">
      <c r="F4515" s="47" t="str">
        <f ca="1">IF(_SF_CORE!$A$2="BLOCK",NA(),IF(OR(D4515="",E4515=""),"",E4515-D4515))</f>
        <v/>
      </c>
    </row>
    <row r="4516" spans="6:6" ht="16" x14ac:dyDescent="0.2">
      <c r="F4516" s="47" t="str">
        <f ca="1">IF(_SF_CORE!$A$2="BLOCK",NA(),IF(OR(D4516="",E4516=""),"",E4516-D4516))</f>
        <v/>
      </c>
    </row>
    <row r="4517" spans="6:6" ht="16" x14ac:dyDescent="0.2">
      <c r="F4517" s="47" t="str">
        <f ca="1">IF(_SF_CORE!$A$2="BLOCK",NA(),IF(OR(D4517="",E4517=""),"",E4517-D4517))</f>
        <v/>
      </c>
    </row>
    <row r="4518" spans="6:6" ht="16" x14ac:dyDescent="0.2">
      <c r="F4518" s="47" t="str">
        <f ca="1">IF(_SF_CORE!$A$2="BLOCK",NA(),IF(OR(D4518="",E4518=""),"",E4518-D4518))</f>
        <v/>
      </c>
    </row>
    <row r="4519" spans="6:6" ht="16" x14ac:dyDescent="0.2">
      <c r="F4519" s="47" t="str">
        <f ca="1">IF(_SF_CORE!$A$2="BLOCK",NA(),IF(OR(D4519="",E4519=""),"",E4519-D4519))</f>
        <v/>
      </c>
    </row>
    <row r="4520" spans="6:6" ht="16" x14ac:dyDescent="0.2">
      <c r="F4520" s="47" t="str">
        <f ca="1">IF(_SF_CORE!$A$2="BLOCK",NA(),IF(OR(D4520="",E4520=""),"",E4520-D4520))</f>
        <v/>
      </c>
    </row>
    <row r="4521" spans="6:6" ht="16" x14ac:dyDescent="0.2">
      <c r="F4521" s="47" t="str">
        <f ca="1">IF(_SF_CORE!$A$2="BLOCK",NA(),IF(OR(D4521="",E4521=""),"",E4521-D4521))</f>
        <v/>
      </c>
    </row>
    <row r="4522" spans="6:6" ht="16" x14ac:dyDescent="0.2">
      <c r="F4522" s="47" t="str">
        <f ca="1">IF(_SF_CORE!$A$2="BLOCK",NA(),IF(OR(D4522="",E4522=""),"",E4522-D4522))</f>
        <v/>
      </c>
    </row>
    <row r="4523" spans="6:6" ht="16" x14ac:dyDescent="0.2">
      <c r="F4523" s="47" t="str">
        <f ca="1">IF(_SF_CORE!$A$2="BLOCK",NA(),IF(OR(D4523="",E4523=""),"",E4523-D4523))</f>
        <v/>
      </c>
    </row>
    <row r="4524" spans="6:6" ht="16" x14ac:dyDescent="0.2">
      <c r="F4524" s="47" t="str">
        <f ca="1">IF(_SF_CORE!$A$2="BLOCK",NA(),IF(OR(D4524="",E4524=""),"",E4524-D4524))</f>
        <v/>
      </c>
    </row>
    <row r="4525" spans="6:6" ht="16" x14ac:dyDescent="0.2">
      <c r="F4525" s="47" t="str">
        <f ca="1">IF(_SF_CORE!$A$2="BLOCK",NA(),IF(OR(D4525="",E4525=""),"",E4525-D4525))</f>
        <v/>
      </c>
    </row>
    <row r="4526" spans="6:6" ht="16" x14ac:dyDescent="0.2">
      <c r="F4526" s="47" t="str">
        <f ca="1">IF(_SF_CORE!$A$2="BLOCK",NA(),IF(OR(D4526="",E4526=""),"",E4526-D4526))</f>
        <v/>
      </c>
    </row>
    <row r="4527" spans="6:6" ht="16" x14ac:dyDescent="0.2">
      <c r="F4527" s="47" t="str">
        <f ca="1">IF(_SF_CORE!$A$2="BLOCK",NA(),IF(OR(D4527="",E4527=""),"",E4527-D4527))</f>
        <v/>
      </c>
    </row>
    <row r="4528" spans="6:6" ht="16" x14ac:dyDescent="0.2">
      <c r="F4528" s="47" t="str">
        <f ca="1">IF(_SF_CORE!$A$2="BLOCK",NA(),IF(OR(D4528="",E4528=""),"",E4528-D4528))</f>
        <v/>
      </c>
    </row>
    <row r="4529" spans="6:6" ht="16" x14ac:dyDescent="0.2">
      <c r="F4529" s="47" t="str">
        <f ca="1">IF(_SF_CORE!$A$2="BLOCK",NA(),IF(OR(D4529="",E4529=""),"",E4529-D4529))</f>
        <v/>
      </c>
    </row>
    <row r="4530" spans="6:6" ht="16" x14ac:dyDescent="0.2">
      <c r="F4530" s="47" t="str">
        <f ca="1">IF(_SF_CORE!$A$2="BLOCK",NA(),IF(OR(D4530="",E4530=""),"",E4530-D4530))</f>
        <v/>
      </c>
    </row>
    <row r="4531" spans="6:6" ht="16" x14ac:dyDescent="0.2">
      <c r="F4531" s="47" t="str">
        <f ca="1">IF(_SF_CORE!$A$2="BLOCK",NA(),IF(OR(D4531="",E4531=""),"",E4531-D4531))</f>
        <v/>
      </c>
    </row>
    <row r="4532" spans="6:6" ht="16" x14ac:dyDescent="0.2">
      <c r="F4532" s="47" t="str">
        <f ca="1">IF(_SF_CORE!$A$2="BLOCK",NA(),IF(OR(D4532="",E4532=""),"",E4532-D4532))</f>
        <v/>
      </c>
    </row>
    <row r="4533" spans="6:6" ht="16" x14ac:dyDescent="0.2">
      <c r="F4533" s="47" t="str">
        <f ca="1">IF(_SF_CORE!$A$2="BLOCK",NA(),IF(OR(D4533="",E4533=""),"",E4533-D4533))</f>
        <v/>
      </c>
    </row>
    <row r="4534" spans="6:6" ht="16" x14ac:dyDescent="0.2">
      <c r="F4534" s="47" t="str">
        <f ca="1">IF(_SF_CORE!$A$2="BLOCK",NA(),IF(OR(D4534="",E4534=""),"",E4534-D4534))</f>
        <v/>
      </c>
    </row>
    <row r="4535" spans="6:6" ht="16" x14ac:dyDescent="0.2">
      <c r="F4535" s="47" t="str">
        <f ca="1">IF(_SF_CORE!$A$2="BLOCK",NA(),IF(OR(D4535="",E4535=""),"",E4535-D4535))</f>
        <v/>
      </c>
    </row>
    <row r="4536" spans="6:6" ht="16" x14ac:dyDescent="0.2">
      <c r="F4536" s="47" t="str">
        <f ca="1">IF(_SF_CORE!$A$2="BLOCK",NA(),IF(OR(D4536="",E4536=""),"",E4536-D4536))</f>
        <v/>
      </c>
    </row>
    <row r="4537" spans="6:6" ht="16" x14ac:dyDescent="0.2">
      <c r="F4537" s="47" t="str">
        <f ca="1">IF(_SF_CORE!$A$2="BLOCK",NA(),IF(OR(D4537="",E4537=""),"",E4537-D4537))</f>
        <v/>
      </c>
    </row>
    <row r="4538" spans="6:6" ht="16" x14ac:dyDescent="0.2">
      <c r="F4538" s="47" t="str">
        <f ca="1">IF(_SF_CORE!$A$2="BLOCK",NA(),IF(OR(D4538="",E4538=""),"",E4538-D4538))</f>
        <v/>
      </c>
    </row>
    <row r="4539" spans="6:6" ht="16" x14ac:dyDescent="0.2">
      <c r="F4539" s="47" t="str">
        <f ca="1">IF(_SF_CORE!$A$2="BLOCK",NA(),IF(OR(D4539="",E4539=""),"",E4539-D4539))</f>
        <v/>
      </c>
    </row>
    <row r="4540" spans="6:6" ht="16" x14ac:dyDescent="0.2">
      <c r="F4540" s="47" t="str">
        <f ca="1">IF(_SF_CORE!$A$2="BLOCK",NA(),IF(OR(D4540="",E4540=""),"",E4540-D4540))</f>
        <v/>
      </c>
    </row>
    <row r="4541" spans="6:6" ht="16" x14ac:dyDescent="0.2">
      <c r="F4541" s="47" t="str">
        <f ca="1">IF(_SF_CORE!$A$2="BLOCK",NA(),IF(OR(D4541="",E4541=""),"",E4541-D4541))</f>
        <v/>
      </c>
    </row>
    <row r="4542" spans="6:6" ht="16" x14ac:dyDescent="0.2">
      <c r="F4542" s="47" t="str">
        <f ca="1">IF(_SF_CORE!$A$2="BLOCK",NA(),IF(OR(D4542="",E4542=""),"",E4542-D4542))</f>
        <v/>
      </c>
    </row>
    <row r="4543" spans="6:6" ht="16" x14ac:dyDescent="0.2">
      <c r="F4543" s="47" t="str">
        <f ca="1">IF(_SF_CORE!$A$2="BLOCK",NA(),IF(OR(D4543="",E4543=""),"",E4543-D4543))</f>
        <v/>
      </c>
    </row>
    <row r="4544" spans="6:6" ht="16" x14ac:dyDescent="0.2">
      <c r="F4544" s="47" t="str">
        <f ca="1">IF(_SF_CORE!$A$2="BLOCK",NA(),IF(OR(D4544="",E4544=""),"",E4544-D4544))</f>
        <v/>
      </c>
    </row>
    <row r="4545" spans="6:6" ht="16" x14ac:dyDescent="0.2">
      <c r="F4545" s="47" t="str">
        <f ca="1">IF(_SF_CORE!$A$2="BLOCK",NA(),IF(OR(D4545="",E4545=""),"",E4545-D4545))</f>
        <v/>
      </c>
    </row>
    <row r="4546" spans="6:6" ht="16" x14ac:dyDescent="0.2">
      <c r="F4546" s="47" t="str">
        <f ca="1">IF(_SF_CORE!$A$2="BLOCK",NA(),IF(OR(D4546="",E4546=""),"",E4546-D4546))</f>
        <v/>
      </c>
    </row>
    <row r="4547" spans="6:6" ht="16" x14ac:dyDescent="0.2">
      <c r="F4547" s="47" t="str">
        <f ca="1">IF(_SF_CORE!$A$2="BLOCK",NA(),IF(OR(D4547="",E4547=""),"",E4547-D4547))</f>
        <v/>
      </c>
    </row>
    <row r="4548" spans="6:6" ht="16" x14ac:dyDescent="0.2">
      <c r="F4548" s="47" t="str">
        <f ca="1">IF(_SF_CORE!$A$2="BLOCK",NA(),IF(OR(D4548="",E4548=""),"",E4548-D4548))</f>
        <v/>
      </c>
    </row>
    <row r="4549" spans="6:6" ht="16" x14ac:dyDescent="0.2">
      <c r="F4549" s="47" t="str">
        <f ca="1">IF(_SF_CORE!$A$2="BLOCK",NA(),IF(OR(D4549="",E4549=""),"",E4549-D4549))</f>
        <v/>
      </c>
    </row>
    <row r="4550" spans="6:6" ht="16" x14ac:dyDescent="0.2">
      <c r="F4550" s="47" t="str">
        <f ca="1">IF(_SF_CORE!$A$2="BLOCK",NA(),IF(OR(D4550="",E4550=""),"",E4550-D4550))</f>
        <v/>
      </c>
    </row>
    <row r="4551" spans="6:6" ht="16" x14ac:dyDescent="0.2">
      <c r="F4551" s="47" t="str">
        <f ca="1">IF(_SF_CORE!$A$2="BLOCK",NA(),IF(OR(D4551="",E4551=""),"",E4551-D4551))</f>
        <v/>
      </c>
    </row>
    <row r="4552" spans="6:6" ht="16" x14ac:dyDescent="0.2">
      <c r="F4552" s="47" t="str">
        <f ca="1">IF(_SF_CORE!$A$2="BLOCK",NA(),IF(OR(D4552="",E4552=""),"",E4552-D4552))</f>
        <v/>
      </c>
    </row>
    <row r="4553" spans="6:6" ht="16" x14ac:dyDescent="0.2">
      <c r="F4553" s="47" t="str">
        <f ca="1">IF(_SF_CORE!$A$2="BLOCK",NA(),IF(OR(D4553="",E4553=""),"",E4553-D4553))</f>
        <v/>
      </c>
    </row>
    <row r="4554" spans="6:6" ht="16" x14ac:dyDescent="0.2">
      <c r="F4554" s="47" t="str">
        <f ca="1">IF(_SF_CORE!$A$2="BLOCK",NA(),IF(OR(D4554="",E4554=""),"",E4554-D4554))</f>
        <v/>
      </c>
    </row>
    <row r="4555" spans="6:6" ht="16" x14ac:dyDescent="0.2">
      <c r="F4555" s="47" t="str">
        <f ca="1">IF(_SF_CORE!$A$2="BLOCK",NA(),IF(OR(D4555="",E4555=""),"",E4555-D4555))</f>
        <v/>
      </c>
    </row>
    <row r="4556" spans="6:6" ht="16" x14ac:dyDescent="0.2">
      <c r="F4556" s="47" t="str">
        <f ca="1">IF(_SF_CORE!$A$2="BLOCK",NA(),IF(OR(D4556="",E4556=""),"",E4556-D4556))</f>
        <v/>
      </c>
    </row>
    <row r="4557" spans="6:6" ht="16" x14ac:dyDescent="0.2">
      <c r="F4557" s="47" t="str">
        <f ca="1">IF(_SF_CORE!$A$2="BLOCK",NA(),IF(OR(D4557="",E4557=""),"",E4557-D4557))</f>
        <v/>
      </c>
    </row>
    <row r="4558" spans="6:6" ht="16" x14ac:dyDescent="0.2">
      <c r="F4558" s="47" t="str">
        <f ca="1">IF(_SF_CORE!$A$2="BLOCK",NA(),IF(OR(D4558="",E4558=""),"",E4558-D4558))</f>
        <v/>
      </c>
    </row>
    <row r="4559" spans="6:6" ht="16" x14ac:dyDescent="0.2">
      <c r="F4559" s="47" t="str">
        <f ca="1">IF(_SF_CORE!$A$2="BLOCK",NA(),IF(OR(D4559="",E4559=""),"",E4559-D4559))</f>
        <v/>
      </c>
    </row>
    <row r="4560" spans="6:6" ht="16" x14ac:dyDescent="0.2">
      <c r="F4560" s="47" t="str">
        <f ca="1">IF(_SF_CORE!$A$2="BLOCK",NA(),IF(OR(D4560="",E4560=""),"",E4560-D4560))</f>
        <v/>
      </c>
    </row>
    <row r="4561" spans="6:6" ht="16" x14ac:dyDescent="0.2">
      <c r="F4561" s="47" t="str">
        <f ca="1">IF(_SF_CORE!$A$2="BLOCK",NA(),IF(OR(D4561="",E4561=""),"",E4561-D4561))</f>
        <v/>
      </c>
    </row>
    <row r="4562" spans="6:6" ht="16" x14ac:dyDescent="0.2">
      <c r="F4562" s="47" t="str">
        <f ca="1">IF(_SF_CORE!$A$2="BLOCK",NA(),IF(OR(D4562="",E4562=""),"",E4562-D4562))</f>
        <v/>
      </c>
    </row>
    <row r="4563" spans="6:6" ht="16" x14ac:dyDescent="0.2">
      <c r="F4563" s="47" t="str">
        <f ca="1">IF(_SF_CORE!$A$2="BLOCK",NA(),IF(OR(D4563="",E4563=""),"",E4563-D4563))</f>
        <v/>
      </c>
    </row>
    <row r="4564" spans="6:6" ht="16" x14ac:dyDescent="0.2">
      <c r="F4564" s="47" t="str">
        <f ca="1">IF(_SF_CORE!$A$2="BLOCK",NA(),IF(OR(D4564="",E4564=""),"",E4564-D4564))</f>
        <v/>
      </c>
    </row>
    <row r="4565" spans="6:6" ht="16" x14ac:dyDescent="0.2">
      <c r="F4565" s="47" t="str">
        <f ca="1">IF(_SF_CORE!$A$2="BLOCK",NA(),IF(OR(D4565="",E4565=""),"",E4565-D4565))</f>
        <v/>
      </c>
    </row>
    <row r="4566" spans="6:6" ht="16" x14ac:dyDescent="0.2">
      <c r="F4566" s="47" t="str">
        <f ca="1">IF(_SF_CORE!$A$2="BLOCK",NA(),IF(OR(D4566="",E4566=""),"",E4566-D4566))</f>
        <v/>
      </c>
    </row>
    <row r="4567" spans="6:6" ht="16" x14ac:dyDescent="0.2">
      <c r="F4567" s="47" t="str">
        <f ca="1">IF(_SF_CORE!$A$2="BLOCK",NA(),IF(OR(D4567="",E4567=""),"",E4567-D4567))</f>
        <v/>
      </c>
    </row>
    <row r="4568" spans="6:6" ht="16" x14ac:dyDescent="0.2">
      <c r="F4568" s="47" t="str">
        <f ca="1">IF(_SF_CORE!$A$2="BLOCK",NA(),IF(OR(D4568="",E4568=""),"",E4568-D4568))</f>
        <v/>
      </c>
    </row>
    <row r="4569" spans="6:6" ht="16" x14ac:dyDescent="0.2">
      <c r="F4569" s="47" t="str">
        <f ca="1">IF(_SF_CORE!$A$2="BLOCK",NA(),IF(OR(D4569="",E4569=""),"",E4569-D4569))</f>
        <v/>
      </c>
    </row>
    <row r="4570" spans="6:6" ht="16" x14ac:dyDescent="0.2">
      <c r="F4570" s="47" t="str">
        <f ca="1">IF(_SF_CORE!$A$2="BLOCK",NA(),IF(OR(D4570="",E4570=""),"",E4570-D4570))</f>
        <v/>
      </c>
    </row>
    <row r="4571" spans="6:6" ht="16" x14ac:dyDescent="0.2">
      <c r="F4571" s="47" t="str">
        <f ca="1">IF(_SF_CORE!$A$2="BLOCK",NA(),IF(OR(D4571="",E4571=""),"",E4571-D4571))</f>
        <v/>
      </c>
    </row>
    <row r="4572" spans="6:6" ht="16" x14ac:dyDescent="0.2">
      <c r="F4572" s="47" t="str">
        <f ca="1">IF(_SF_CORE!$A$2="BLOCK",NA(),IF(OR(D4572="",E4572=""),"",E4572-D4572))</f>
        <v/>
      </c>
    </row>
    <row r="4573" spans="6:6" ht="16" x14ac:dyDescent="0.2">
      <c r="F4573" s="47" t="str">
        <f ca="1">IF(_SF_CORE!$A$2="BLOCK",NA(),IF(OR(D4573="",E4573=""),"",E4573-D4573))</f>
        <v/>
      </c>
    </row>
    <row r="4574" spans="6:6" ht="16" x14ac:dyDescent="0.2">
      <c r="F4574" s="47" t="str">
        <f ca="1">IF(_SF_CORE!$A$2="BLOCK",NA(),IF(OR(D4574="",E4574=""),"",E4574-D4574))</f>
        <v/>
      </c>
    </row>
    <row r="4575" spans="6:6" ht="16" x14ac:dyDescent="0.2">
      <c r="F4575" s="47" t="str">
        <f ca="1">IF(_SF_CORE!$A$2="BLOCK",NA(),IF(OR(D4575="",E4575=""),"",E4575-D4575))</f>
        <v/>
      </c>
    </row>
    <row r="4576" spans="6:6" ht="16" x14ac:dyDescent="0.2">
      <c r="F4576" s="47" t="str">
        <f ca="1">IF(_SF_CORE!$A$2="BLOCK",NA(),IF(OR(D4576="",E4576=""),"",E4576-D4576))</f>
        <v/>
      </c>
    </row>
    <row r="4577" spans="6:6" ht="16" x14ac:dyDescent="0.2">
      <c r="F4577" s="47" t="str">
        <f ca="1">IF(_SF_CORE!$A$2="BLOCK",NA(),IF(OR(D4577="",E4577=""),"",E4577-D4577))</f>
        <v/>
      </c>
    </row>
    <row r="4578" spans="6:6" ht="16" x14ac:dyDescent="0.2">
      <c r="F4578" s="47" t="str">
        <f ca="1">IF(_SF_CORE!$A$2="BLOCK",NA(),IF(OR(D4578="",E4578=""),"",E4578-D4578))</f>
        <v/>
      </c>
    </row>
    <row r="4579" spans="6:6" ht="16" x14ac:dyDescent="0.2">
      <c r="F4579" s="47" t="str">
        <f ca="1">IF(_SF_CORE!$A$2="BLOCK",NA(),IF(OR(D4579="",E4579=""),"",E4579-D4579))</f>
        <v/>
      </c>
    </row>
    <row r="4580" spans="6:6" ht="16" x14ac:dyDescent="0.2">
      <c r="F4580" s="47" t="str">
        <f ca="1">IF(_SF_CORE!$A$2="BLOCK",NA(),IF(OR(D4580="",E4580=""),"",E4580-D4580))</f>
        <v/>
      </c>
    </row>
    <row r="4581" spans="6:6" ht="16" x14ac:dyDescent="0.2">
      <c r="F4581" s="47" t="str">
        <f ca="1">IF(_SF_CORE!$A$2="BLOCK",NA(),IF(OR(D4581="",E4581=""),"",E4581-D4581))</f>
        <v/>
      </c>
    </row>
    <row r="4582" spans="6:6" ht="16" x14ac:dyDescent="0.2">
      <c r="F4582" s="47" t="str">
        <f ca="1">IF(_SF_CORE!$A$2="BLOCK",NA(),IF(OR(D4582="",E4582=""),"",E4582-D4582))</f>
        <v/>
      </c>
    </row>
    <row r="4583" spans="6:6" ht="16" x14ac:dyDescent="0.2">
      <c r="F4583" s="47" t="str">
        <f ca="1">IF(_SF_CORE!$A$2="BLOCK",NA(),IF(OR(D4583="",E4583=""),"",E4583-D4583))</f>
        <v/>
      </c>
    </row>
    <row r="4584" spans="6:6" ht="16" x14ac:dyDescent="0.2">
      <c r="F4584" s="47" t="str">
        <f ca="1">IF(_SF_CORE!$A$2="BLOCK",NA(),IF(OR(D4584="",E4584=""),"",E4584-D4584))</f>
        <v/>
      </c>
    </row>
    <row r="4585" spans="6:6" ht="16" x14ac:dyDescent="0.2">
      <c r="F4585" s="47" t="str">
        <f ca="1">IF(_SF_CORE!$A$2="BLOCK",NA(),IF(OR(D4585="",E4585=""),"",E4585-D4585))</f>
        <v/>
      </c>
    </row>
    <row r="4586" spans="6:6" ht="16" x14ac:dyDescent="0.2">
      <c r="F4586" s="47" t="str">
        <f ca="1">IF(_SF_CORE!$A$2="BLOCK",NA(),IF(OR(D4586="",E4586=""),"",E4586-D4586))</f>
        <v/>
      </c>
    </row>
    <row r="4587" spans="6:6" ht="16" x14ac:dyDescent="0.2">
      <c r="F4587" s="47" t="str">
        <f ca="1">IF(_SF_CORE!$A$2="BLOCK",NA(),IF(OR(D4587="",E4587=""),"",E4587-D4587))</f>
        <v/>
      </c>
    </row>
    <row r="4588" spans="6:6" ht="16" x14ac:dyDescent="0.2">
      <c r="F4588" s="47" t="str">
        <f ca="1">IF(_SF_CORE!$A$2="BLOCK",NA(),IF(OR(D4588="",E4588=""),"",E4588-D4588))</f>
        <v/>
      </c>
    </row>
    <row r="4589" spans="6:6" ht="16" x14ac:dyDescent="0.2">
      <c r="F4589" s="47" t="str">
        <f ca="1">IF(_SF_CORE!$A$2="BLOCK",NA(),IF(OR(D4589="",E4589=""),"",E4589-D4589))</f>
        <v/>
      </c>
    </row>
    <row r="4590" spans="6:6" ht="16" x14ac:dyDescent="0.2">
      <c r="F4590" s="47" t="str">
        <f ca="1">IF(_SF_CORE!$A$2="BLOCK",NA(),IF(OR(D4590="",E4590=""),"",E4590-D4590))</f>
        <v/>
      </c>
    </row>
    <row r="4591" spans="6:6" ht="16" x14ac:dyDescent="0.2">
      <c r="F4591" s="47" t="str">
        <f ca="1">IF(_SF_CORE!$A$2="BLOCK",NA(),IF(OR(D4591="",E4591=""),"",E4591-D4591))</f>
        <v/>
      </c>
    </row>
    <row r="4592" spans="6:6" ht="16" x14ac:dyDescent="0.2">
      <c r="F4592" s="47" t="str">
        <f ca="1">IF(_SF_CORE!$A$2="BLOCK",NA(),IF(OR(D4592="",E4592=""),"",E4592-D4592))</f>
        <v/>
      </c>
    </row>
    <row r="4593" spans="6:6" ht="16" x14ac:dyDescent="0.2">
      <c r="F4593" s="47" t="str">
        <f ca="1">IF(_SF_CORE!$A$2="BLOCK",NA(),IF(OR(D4593="",E4593=""),"",E4593-D4593))</f>
        <v/>
      </c>
    </row>
    <row r="4594" spans="6:6" ht="16" x14ac:dyDescent="0.2">
      <c r="F4594" s="47" t="str">
        <f ca="1">IF(_SF_CORE!$A$2="BLOCK",NA(),IF(OR(D4594="",E4594=""),"",E4594-D4594))</f>
        <v/>
      </c>
    </row>
    <row r="4595" spans="6:6" ht="16" x14ac:dyDescent="0.2">
      <c r="F4595" s="47" t="str">
        <f ca="1">IF(_SF_CORE!$A$2="BLOCK",NA(),IF(OR(D4595="",E4595=""),"",E4595-D4595))</f>
        <v/>
      </c>
    </row>
    <row r="4596" spans="6:6" ht="16" x14ac:dyDescent="0.2">
      <c r="F4596" s="47" t="str">
        <f ca="1">IF(_SF_CORE!$A$2="BLOCK",NA(),IF(OR(D4596="",E4596=""),"",E4596-D4596))</f>
        <v/>
      </c>
    </row>
    <row r="4597" spans="6:6" ht="16" x14ac:dyDescent="0.2">
      <c r="F4597" s="47" t="str">
        <f ca="1">IF(_SF_CORE!$A$2="BLOCK",NA(),IF(OR(D4597="",E4597=""),"",E4597-D4597))</f>
        <v/>
      </c>
    </row>
    <row r="4598" spans="6:6" ht="16" x14ac:dyDescent="0.2">
      <c r="F4598" s="47" t="str">
        <f ca="1">IF(_SF_CORE!$A$2="BLOCK",NA(),IF(OR(D4598="",E4598=""),"",E4598-D4598))</f>
        <v/>
      </c>
    </row>
    <row r="4599" spans="6:6" ht="16" x14ac:dyDescent="0.2">
      <c r="F4599" s="47" t="str">
        <f ca="1">IF(_SF_CORE!$A$2="BLOCK",NA(),IF(OR(D4599="",E4599=""),"",E4599-D4599))</f>
        <v/>
      </c>
    </row>
    <row r="4600" spans="6:6" ht="16" x14ac:dyDescent="0.2">
      <c r="F4600" s="47" t="str">
        <f ca="1">IF(_SF_CORE!$A$2="BLOCK",NA(),IF(OR(D4600="",E4600=""),"",E4600-D4600))</f>
        <v/>
      </c>
    </row>
    <row r="4601" spans="6:6" ht="16" x14ac:dyDescent="0.2">
      <c r="F4601" s="47" t="str">
        <f ca="1">IF(_SF_CORE!$A$2="BLOCK",NA(),IF(OR(D4601="",E4601=""),"",E4601-D4601))</f>
        <v/>
      </c>
    </row>
    <row r="4602" spans="6:6" ht="16" x14ac:dyDescent="0.2">
      <c r="F4602" s="47" t="str">
        <f ca="1">IF(_SF_CORE!$A$2="BLOCK",NA(),IF(OR(D4602="",E4602=""),"",E4602-D4602))</f>
        <v/>
      </c>
    </row>
    <row r="4603" spans="6:6" ht="16" x14ac:dyDescent="0.2">
      <c r="F4603" s="47" t="str">
        <f ca="1">IF(_SF_CORE!$A$2="BLOCK",NA(),IF(OR(D4603="",E4603=""),"",E4603-D4603))</f>
        <v/>
      </c>
    </row>
    <row r="4604" spans="6:6" ht="16" x14ac:dyDescent="0.2">
      <c r="F4604" s="47" t="str">
        <f ca="1">IF(_SF_CORE!$A$2="BLOCK",NA(),IF(OR(D4604="",E4604=""),"",E4604-D4604))</f>
        <v/>
      </c>
    </row>
    <row r="4605" spans="6:6" ht="16" x14ac:dyDescent="0.2">
      <c r="F4605" s="47" t="str">
        <f ca="1">IF(_SF_CORE!$A$2="BLOCK",NA(),IF(OR(D4605="",E4605=""),"",E4605-D4605))</f>
        <v/>
      </c>
    </row>
    <row r="4606" spans="6:6" ht="16" x14ac:dyDescent="0.2">
      <c r="F4606" s="47" t="str">
        <f ca="1">IF(_SF_CORE!$A$2="BLOCK",NA(),IF(OR(D4606="",E4606=""),"",E4606-D4606))</f>
        <v/>
      </c>
    </row>
    <row r="4607" spans="6:6" ht="16" x14ac:dyDescent="0.2">
      <c r="F4607" s="47" t="str">
        <f ca="1">IF(_SF_CORE!$A$2="BLOCK",NA(),IF(OR(D4607="",E4607=""),"",E4607-D4607))</f>
        <v/>
      </c>
    </row>
    <row r="4608" spans="6:6" ht="16" x14ac:dyDescent="0.2">
      <c r="F4608" s="47" t="str">
        <f ca="1">IF(_SF_CORE!$A$2="BLOCK",NA(),IF(OR(D4608="",E4608=""),"",E4608-D4608))</f>
        <v/>
      </c>
    </row>
    <row r="4609" spans="6:6" ht="16" x14ac:dyDescent="0.2">
      <c r="F4609" s="47" t="str">
        <f ca="1">IF(_SF_CORE!$A$2="BLOCK",NA(),IF(OR(D4609="",E4609=""),"",E4609-D4609))</f>
        <v/>
      </c>
    </row>
    <row r="4610" spans="6:6" ht="16" x14ac:dyDescent="0.2">
      <c r="F4610" s="47" t="str">
        <f ca="1">IF(_SF_CORE!$A$2="BLOCK",NA(),IF(OR(D4610="",E4610=""),"",E4610-D4610))</f>
        <v/>
      </c>
    </row>
    <row r="4611" spans="6:6" ht="16" x14ac:dyDescent="0.2">
      <c r="F4611" s="47" t="str">
        <f ca="1">IF(_SF_CORE!$A$2="BLOCK",NA(),IF(OR(D4611="",E4611=""),"",E4611-D4611))</f>
        <v/>
      </c>
    </row>
    <row r="4612" spans="6:6" ht="16" x14ac:dyDescent="0.2">
      <c r="F4612" s="47" t="str">
        <f ca="1">IF(_SF_CORE!$A$2="BLOCK",NA(),IF(OR(D4612="",E4612=""),"",E4612-D4612))</f>
        <v/>
      </c>
    </row>
    <row r="4613" spans="6:6" ht="16" x14ac:dyDescent="0.2">
      <c r="F4613" s="47" t="str">
        <f ca="1">IF(_SF_CORE!$A$2="BLOCK",NA(),IF(OR(D4613="",E4613=""),"",E4613-D4613))</f>
        <v/>
      </c>
    </row>
    <row r="4614" spans="6:6" ht="16" x14ac:dyDescent="0.2">
      <c r="F4614" s="47" t="str">
        <f ca="1">IF(_SF_CORE!$A$2="BLOCK",NA(),IF(OR(D4614="",E4614=""),"",E4614-D4614))</f>
        <v/>
      </c>
    </row>
    <row r="4615" spans="6:6" ht="16" x14ac:dyDescent="0.2">
      <c r="F4615" s="47" t="str">
        <f ca="1">IF(_SF_CORE!$A$2="BLOCK",NA(),IF(OR(D4615="",E4615=""),"",E4615-D4615))</f>
        <v/>
      </c>
    </row>
    <row r="4616" spans="6:6" ht="16" x14ac:dyDescent="0.2">
      <c r="F4616" s="47" t="str">
        <f ca="1">IF(_SF_CORE!$A$2="BLOCK",NA(),IF(OR(D4616="",E4616=""),"",E4616-D4616))</f>
        <v/>
      </c>
    </row>
    <row r="4617" spans="6:6" ht="16" x14ac:dyDescent="0.2">
      <c r="F4617" s="47" t="str">
        <f ca="1">IF(_SF_CORE!$A$2="BLOCK",NA(),IF(OR(D4617="",E4617=""),"",E4617-D4617))</f>
        <v/>
      </c>
    </row>
    <row r="4618" spans="6:6" ht="16" x14ac:dyDescent="0.2">
      <c r="F4618" s="47" t="str">
        <f ca="1">IF(_SF_CORE!$A$2="BLOCK",NA(),IF(OR(D4618="",E4618=""),"",E4618-D4618))</f>
        <v/>
      </c>
    </row>
    <row r="4619" spans="6:6" ht="16" x14ac:dyDescent="0.2">
      <c r="F4619" s="47" t="str">
        <f ca="1">IF(_SF_CORE!$A$2="BLOCK",NA(),IF(OR(D4619="",E4619=""),"",E4619-D4619))</f>
        <v/>
      </c>
    </row>
    <row r="4620" spans="6:6" ht="16" x14ac:dyDescent="0.2">
      <c r="F4620" s="47" t="str">
        <f ca="1">IF(_SF_CORE!$A$2="BLOCK",NA(),IF(OR(D4620="",E4620=""),"",E4620-D4620))</f>
        <v/>
      </c>
    </row>
    <row r="4621" spans="6:6" ht="16" x14ac:dyDescent="0.2">
      <c r="F4621" s="47" t="str">
        <f ca="1">IF(_SF_CORE!$A$2="BLOCK",NA(),IF(OR(D4621="",E4621=""),"",E4621-D4621))</f>
        <v/>
      </c>
    </row>
    <row r="4622" spans="6:6" ht="16" x14ac:dyDescent="0.2">
      <c r="F4622" s="47" t="str">
        <f ca="1">IF(_SF_CORE!$A$2="BLOCK",NA(),IF(OR(D4622="",E4622=""),"",E4622-D4622))</f>
        <v/>
      </c>
    </row>
    <row r="4623" spans="6:6" ht="16" x14ac:dyDescent="0.2">
      <c r="F4623" s="47" t="str">
        <f ca="1">IF(_SF_CORE!$A$2="BLOCK",NA(),IF(OR(D4623="",E4623=""),"",E4623-D4623))</f>
        <v/>
      </c>
    </row>
    <row r="4624" spans="6:6" ht="16" x14ac:dyDescent="0.2">
      <c r="F4624" s="47" t="str">
        <f ca="1">IF(_SF_CORE!$A$2="BLOCK",NA(),IF(OR(D4624="",E4624=""),"",E4624-D4624))</f>
        <v/>
      </c>
    </row>
    <row r="4625" spans="6:6" ht="16" x14ac:dyDescent="0.2">
      <c r="F4625" s="47" t="str">
        <f ca="1">IF(_SF_CORE!$A$2="BLOCK",NA(),IF(OR(D4625="",E4625=""),"",E4625-D4625))</f>
        <v/>
      </c>
    </row>
    <row r="4626" spans="6:6" ht="16" x14ac:dyDescent="0.2">
      <c r="F4626" s="47" t="str">
        <f ca="1">IF(_SF_CORE!$A$2="BLOCK",NA(),IF(OR(D4626="",E4626=""),"",E4626-D4626))</f>
        <v/>
      </c>
    </row>
    <row r="4627" spans="6:6" ht="16" x14ac:dyDescent="0.2">
      <c r="F4627" s="47" t="str">
        <f ca="1">IF(_SF_CORE!$A$2="BLOCK",NA(),IF(OR(D4627="",E4627=""),"",E4627-D4627))</f>
        <v/>
      </c>
    </row>
    <row r="4628" spans="6:6" ht="16" x14ac:dyDescent="0.2">
      <c r="F4628" s="47" t="str">
        <f ca="1">IF(_SF_CORE!$A$2="BLOCK",NA(),IF(OR(D4628="",E4628=""),"",E4628-D4628))</f>
        <v/>
      </c>
    </row>
    <row r="4629" spans="6:6" ht="16" x14ac:dyDescent="0.2">
      <c r="F4629" s="47" t="str">
        <f ca="1">IF(_SF_CORE!$A$2="BLOCK",NA(),IF(OR(D4629="",E4629=""),"",E4629-D4629))</f>
        <v/>
      </c>
    </row>
    <row r="4630" spans="6:6" ht="16" x14ac:dyDescent="0.2">
      <c r="F4630" s="47" t="str">
        <f ca="1">IF(_SF_CORE!$A$2="BLOCK",NA(),IF(OR(D4630="",E4630=""),"",E4630-D4630))</f>
        <v/>
      </c>
    </row>
    <row r="4631" spans="6:6" ht="16" x14ac:dyDescent="0.2">
      <c r="F4631" s="47" t="str">
        <f ca="1">IF(_SF_CORE!$A$2="BLOCK",NA(),IF(OR(D4631="",E4631=""),"",E4631-D4631))</f>
        <v/>
      </c>
    </row>
    <row r="4632" spans="6:6" ht="16" x14ac:dyDescent="0.2">
      <c r="F4632" s="47" t="str">
        <f ca="1">IF(_SF_CORE!$A$2="BLOCK",NA(),IF(OR(D4632="",E4632=""),"",E4632-D4632))</f>
        <v/>
      </c>
    </row>
    <row r="4633" spans="6:6" ht="16" x14ac:dyDescent="0.2">
      <c r="F4633" s="47" t="str">
        <f ca="1">IF(_SF_CORE!$A$2="BLOCK",NA(),IF(OR(D4633="",E4633=""),"",E4633-D4633))</f>
        <v/>
      </c>
    </row>
    <row r="4634" spans="6:6" ht="16" x14ac:dyDescent="0.2">
      <c r="F4634" s="47" t="str">
        <f ca="1">IF(_SF_CORE!$A$2="BLOCK",NA(),IF(OR(D4634="",E4634=""),"",E4634-D4634))</f>
        <v/>
      </c>
    </row>
    <row r="4635" spans="6:6" ht="16" x14ac:dyDescent="0.2">
      <c r="F4635" s="47" t="str">
        <f ca="1">IF(_SF_CORE!$A$2="BLOCK",NA(),IF(OR(D4635="",E4635=""),"",E4635-D4635))</f>
        <v/>
      </c>
    </row>
    <row r="4636" spans="6:6" ht="16" x14ac:dyDescent="0.2">
      <c r="F4636" s="47" t="str">
        <f ca="1">IF(_SF_CORE!$A$2="BLOCK",NA(),IF(OR(D4636="",E4636=""),"",E4636-D4636))</f>
        <v/>
      </c>
    </row>
    <row r="4637" spans="6:6" ht="16" x14ac:dyDescent="0.2">
      <c r="F4637" s="47" t="str">
        <f ca="1">IF(_SF_CORE!$A$2="BLOCK",NA(),IF(OR(D4637="",E4637=""),"",E4637-D4637))</f>
        <v/>
      </c>
    </row>
    <row r="4638" spans="6:6" ht="16" x14ac:dyDescent="0.2">
      <c r="F4638" s="47" t="str">
        <f ca="1">IF(_SF_CORE!$A$2="BLOCK",NA(),IF(OR(D4638="",E4638=""),"",E4638-D4638))</f>
        <v/>
      </c>
    </row>
    <row r="4639" spans="6:6" ht="16" x14ac:dyDescent="0.2">
      <c r="F4639" s="47" t="str">
        <f ca="1">IF(_SF_CORE!$A$2="BLOCK",NA(),IF(OR(D4639="",E4639=""),"",E4639-D4639))</f>
        <v/>
      </c>
    </row>
    <row r="4640" spans="6:6" ht="16" x14ac:dyDescent="0.2">
      <c r="F4640" s="47" t="str">
        <f ca="1">IF(_SF_CORE!$A$2="BLOCK",NA(),IF(OR(D4640="",E4640=""),"",E4640-D4640))</f>
        <v/>
      </c>
    </row>
    <row r="4641" spans="6:6" ht="16" x14ac:dyDescent="0.2">
      <c r="F4641" s="47" t="str">
        <f ca="1">IF(_SF_CORE!$A$2="BLOCK",NA(),IF(OR(D4641="",E4641=""),"",E4641-D4641))</f>
        <v/>
      </c>
    </row>
    <row r="4642" spans="6:6" ht="16" x14ac:dyDescent="0.2">
      <c r="F4642" s="47" t="str">
        <f ca="1">IF(_SF_CORE!$A$2="BLOCK",NA(),IF(OR(D4642="",E4642=""),"",E4642-D4642))</f>
        <v/>
      </c>
    </row>
    <row r="4643" spans="6:6" ht="16" x14ac:dyDescent="0.2">
      <c r="F4643" s="47" t="str">
        <f ca="1">IF(_SF_CORE!$A$2="BLOCK",NA(),IF(OR(D4643="",E4643=""),"",E4643-D4643))</f>
        <v/>
      </c>
    </row>
    <row r="4644" spans="6:6" ht="16" x14ac:dyDescent="0.2">
      <c r="F4644" s="47" t="str">
        <f ca="1">IF(_SF_CORE!$A$2="BLOCK",NA(),IF(OR(D4644="",E4644=""),"",E4644-D4644))</f>
        <v/>
      </c>
    </row>
    <row r="4645" spans="6:6" ht="16" x14ac:dyDescent="0.2">
      <c r="F4645" s="47" t="str">
        <f ca="1">IF(_SF_CORE!$A$2="BLOCK",NA(),IF(OR(D4645="",E4645=""),"",E4645-D4645))</f>
        <v/>
      </c>
    </row>
    <row r="4646" spans="6:6" ht="16" x14ac:dyDescent="0.2">
      <c r="F4646" s="47" t="str">
        <f ca="1">IF(_SF_CORE!$A$2="BLOCK",NA(),IF(OR(D4646="",E4646=""),"",E4646-D4646))</f>
        <v/>
      </c>
    </row>
    <row r="4647" spans="6:6" ht="16" x14ac:dyDescent="0.2">
      <c r="F4647" s="47" t="str">
        <f ca="1">IF(_SF_CORE!$A$2="BLOCK",NA(),IF(OR(D4647="",E4647=""),"",E4647-D4647))</f>
        <v/>
      </c>
    </row>
    <row r="4648" spans="6:6" ht="16" x14ac:dyDescent="0.2">
      <c r="F4648" s="47" t="str">
        <f ca="1">IF(_SF_CORE!$A$2="BLOCK",NA(),IF(OR(D4648="",E4648=""),"",E4648-D4648))</f>
        <v/>
      </c>
    </row>
    <row r="4649" spans="6:6" ht="16" x14ac:dyDescent="0.2">
      <c r="F4649" s="47" t="str">
        <f ca="1">IF(_SF_CORE!$A$2="BLOCK",NA(),IF(OR(D4649="",E4649=""),"",E4649-D4649))</f>
        <v/>
      </c>
    </row>
    <row r="4650" spans="6:6" ht="16" x14ac:dyDescent="0.2">
      <c r="F4650" s="47" t="str">
        <f ca="1">IF(_SF_CORE!$A$2="BLOCK",NA(),IF(OR(D4650="",E4650=""),"",E4650-D4650))</f>
        <v/>
      </c>
    </row>
    <row r="4651" spans="6:6" ht="16" x14ac:dyDescent="0.2">
      <c r="F4651" s="47" t="str">
        <f ca="1">IF(_SF_CORE!$A$2="BLOCK",NA(),IF(OR(D4651="",E4651=""),"",E4651-D4651))</f>
        <v/>
      </c>
    </row>
    <row r="4652" spans="6:6" ht="16" x14ac:dyDescent="0.2">
      <c r="F4652" s="47" t="str">
        <f ca="1">IF(_SF_CORE!$A$2="BLOCK",NA(),IF(OR(D4652="",E4652=""),"",E4652-D4652))</f>
        <v/>
      </c>
    </row>
    <row r="4653" spans="6:6" ht="16" x14ac:dyDescent="0.2">
      <c r="F4653" s="47" t="str">
        <f ca="1">IF(_SF_CORE!$A$2="BLOCK",NA(),IF(OR(D4653="",E4653=""),"",E4653-D4653))</f>
        <v/>
      </c>
    </row>
    <row r="4654" spans="6:6" ht="16" x14ac:dyDescent="0.2">
      <c r="F4654" s="47" t="str">
        <f ca="1">IF(_SF_CORE!$A$2="BLOCK",NA(),IF(OR(D4654="",E4654=""),"",E4654-D4654))</f>
        <v/>
      </c>
    </row>
    <row r="4655" spans="6:6" ht="16" x14ac:dyDescent="0.2">
      <c r="F4655" s="47" t="str">
        <f ca="1">IF(_SF_CORE!$A$2="BLOCK",NA(),IF(OR(D4655="",E4655=""),"",E4655-D4655))</f>
        <v/>
      </c>
    </row>
    <row r="4656" spans="6:6" ht="16" x14ac:dyDescent="0.2">
      <c r="F4656" s="47" t="str">
        <f ca="1">IF(_SF_CORE!$A$2="BLOCK",NA(),IF(OR(D4656="",E4656=""),"",E4656-D4656))</f>
        <v/>
      </c>
    </row>
    <row r="4657" spans="6:6" ht="16" x14ac:dyDescent="0.2">
      <c r="F4657" s="47" t="str">
        <f ca="1">IF(_SF_CORE!$A$2="BLOCK",NA(),IF(OR(D4657="",E4657=""),"",E4657-D4657))</f>
        <v/>
      </c>
    </row>
    <row r="4658" spans="6:6" ht="16" x14ac:dyDescent="0.2">
      <c r="F4658" s="47" t="str">
        <f ca="1">IF(_SF_CORE!$A$2="BLOCK",NA(),IF(OR(D4658="",E4658=""),"",E4658-D4658))</f>
        <v/>
      </c>
    </row>
    <row r="4659" spans="6:6" ht="16" x14ac:dyDescent="0.2">
      <c r="F4659" s="47" t="str">
        <f ca="1">IF(_SF_CORE!$A$2="BLOCK",NA(),IF(OR(D4659="",E4659=""),"",E4659-D4659))</f>
        <v/>
      </c>
    </row>
    <row r="4660" spans="6:6" ht="16" x14ac:dyDescent="0.2">
      <c r="F4660" s="47" t="str">
        <f ca="1">IF(_SF_CORE!$A$2="BLOCK",NA(),IF(OR(D4660="",E4660=""),"",E4660-D4660))</f>
        <v/>
      </c>
    </row>
    <row r="4661" spans="6:6" ht="16" x14ac:dyDescent="0.2">
      <c r="F4661" s="47" t="str">
        <f ca="1">IF(_SF_CORE!$A$2="BLOCK",NA(),IF(OR(D4661="",E4661=""),"",E4661-D4661))</f>
        <v/>
      </c>
    </row>
    <row r="4662" spans="6:6" ht="16" x14ac:dyDescent="0.2">
      <c r="F4662" s="47" t="str">
        <f ca="1">IF(_SF_CORE!$A$2="BLOCK",NA(),IF(OR(D4662="",E4662=""),"",E4662-D4662))</f>
        <v/>
      </c>
    </row>
    <row r="4663" spans="6:6" ht="16" x14ac:dyDescent="0.2">
      <c r="F4663" s="47" t="str">
        <f ca="1">IF(_SF_CORE!$A$2="BLOCK",NA(),IF(OR(D4663="",E4663=""),"",E4663-D4663))</f>
        <v/>
      </c>
    </row>
    <row r="4664" spans="6:6" ht="16" x14ac:dyDescent="0.2">
      <c r="F4664" s="47" t="str">
        <f ca="1">IF(_SF_CORE!$A$2="BLOCK",NA(),IF(OR(D4664="",E4664=""),"",E4664-D4664))</f>
        <v/>
      </c>
    </row>
    <row r="4665" spans="6:6" ht="16" x14ac:dyDescent="0.2">
      <c r="F4665" s="47" t="str">
        <f ca="1">IF(_SF_CORE!$A$2="BLOCK",NA(),IF(OR(D4665="",E4665=""),"",E4665-D4665))</f>
        <v/>
      </c>
    </row>
    <row r="4666" spans="6:6" ht="16" x14ac:dyDescent="0.2">
      <c r="F4666" s="47" t="str">
        <f ca="1">IF(_SF_CORE!$A$2="BLOCK",NA(),IF(OR(D4666="",E4666=""),"",E4666-D4666))</f>
        <v/>
      </c>
    </row>
    <row r="4667" spans="6:6" ht="16" x14ac:dyDescent="0.2">
      <c r="F4667" s="47" t="str">
        <f ca="1">IF(_SF_CORE!$A$2="BLOCK",NA(),IF(OR(D4667="",E4667=""),"",E4667-D4667))</f>
        <v/>
      </c>
    </row>
    <row r="4668" spans="6:6" ht="16" x14ac:dyDescent="0.2">
      <c r="F4668" s="47" t="str">
        <f ca="1">IF(_SF_CORE!$A$2="BLOCK",NA(),IF(OR(D4668="",E4668=""),"",E4668-D4668))</f>
        <v/>
      </c>
    </row>
    <row r="4669" spans="6:6" ht="16" x14ac:dyDescent="0.2">
      <c r="F4669" s="47" t="str">
        <f ca="1">IF(_SF_CORE!$A$2="BLOCK",NA(),IF(OR(D4669="",E4669=""),"",E4669-D4669))</f>
        <v/>
      </c>
    </row>
    <row r="4670" spans="6:6" ht="16" x14ac:dyDescent="0.2">
      <c r="F4670" s="47" t="str">
        <f ca="1">IF(_SF_CORE!$A$2="BLOCK",NA(),IF(OR(D4670="",E4670=""),"",E4670-D4670))</f>
        <v/>
      </c>
    </row>
    <row r="4671" spans="6:6" ht="16" x14ac:dyDescent="0.2">
      <c r="F4671" s="47" t="str">
        <f ca="1">IF(_SF_CORE!$A$2="BLOCK",NA(),IF(OR(D4671="",E4671=""),"",E4671-D4671))</f>
        <v/>
      </c>
    </row>
    <row r="4672" spans="6:6" ht="16" x14ac:dyDescent="0.2">
      <c r="F4672" s="47" t="str">
        <f ca="1">IF(_SF_CORE!$A$2="BLOCK",NA(),IF(OR(D4672="",E4672=""),"",E4672-D4672))</f>
        <v/>
      </c>
    </row>
    <row r="4673" spans="6:6" ht="16" x14ac:dyDescent="0.2">
      <c r="F4673" s="47" t="str">
        <f ca="1">IF(_SF_CORE!$A$2="BLOCK",NA(),IF(OR(D4673="",E4673=""),"",E4673-D4673))</f>
        <v/>
      </c>
    </row>
    <row r="4674" spans="6:6" ht="16" x14ac:dyDescent="0.2">
      <c r="F4674" s="47" t="str">
        <f ca="1">IF(_SF_CORE!$A$2="BLOCK",NA(),IF(OR(D4674="",E4674=""),"",E4674-D4674))</f>
        <v/>
      </c>
    </row>
    <row r="4675" spans="6:6" ht="16" x14ac:dyDescent="0.2">
      <c r="F4675" s="47" t="str">
        <f ca="1">IF(_SF_CORE!$A$2="BLOCK",NA(),IF(OR(D4675="",E4675=""),"",E4675-D4675))</f>
        <v/>
      </c>
    </row>
    <row r="4676" spans="6:6" ht="16" x14ac:dyDescent="0.2">
      <c r="F4676" s="47" t="str">
        <f ca="1">IF(_SF_CORE!$A$2="BLOCK",NA(),IF(OR(D4676="",E4676=""),"",E4676-D4676))</f>
        <v/>
      </c>
    </row>
    <row r="4677" spans="6:6" ht="16" x14ac:dyDescent="0.2">
      <c r="F4677" s="47" t="str">
        <f ca="1">IF(_SF_CORE!$A$2="BLOCK",NA(),IF(OR(D4677="",E4677=""),"",E4677-D4677))</f>
        <v/>
      </c>
    </row>
    <row r="4678" spans="6:6" ht="16" x14ac:dyDescent="0.2">
      <c r="F4678" s="47" t="str">
        <f ca="1">IF(_SF_CORE!$A$2="BLOCK",NA(),IF(OR(D4678="",E4678=""),"",E4678-D4678))</f>
        <v/>
      </c>
    </row>
    <row r="4679" spans="6:6" ht="16" x14ac:dyDescent="0.2">
      <c r="F4679" s="47" t="str">
        <f ca="1">IF(_SF_CORE!$A$2="BLOCK",NA(),IF(OR(D4679="",E4679=""),"",E4679-D4679))</f>
        <v/>
      </c>
    </row>
    <row r="4680" spans="6:6" ht="16" x14ac:dyDescent="0.2">
      <c r="F4680" s="47" t="str">
        <f ca="1">IF(_SF_CORE!$A$2="BLOCK",NA(),IF(OR(D4680="",E4680=""),"",E4680-D4680))</f>
        <v/>
      </c>
    </row>
    <row r="4681" spans="6:6" ht="16" x14ac:dyDescent="0.2">
      <c r="F4681" s="47" t="str">
        <f ca="1">IF(_SF_CORE!$A$2="BLOCK",NA(),IF(OR(D4681="",E4681=""),"",E4681-D4681))</f>
        <v/>
      </c>
    </row>
    <row r="4682" spans="6:6" ht="16" x14ac:dyDescent="0.2">
      <c r="F4682" s="47" t="str">
        <f ca="1">IF(_SF_CORE!$A$2="BLOCK",NA(),IF(OR(D4682="",E4682=""),"",E4682-D4682))</f>
        <v/>
      </c>
    </row>
    <row r="4683" spans="6:6" ht="16" x14ac:dyDescent="0.2">
      <c r="F4683" s="47" t="str">
        <f ca="1">IF(_SF_CORE!$A$2="BLOCK",NA(),IF(OR(D4683="",E4683=""),"",E4683-D4683))</f>
        <v/>
      </c>
    </row>
    <row r="4684" spans="6:6" ht="16" x14ac:dyDescent="0.2">
      <c r="F4684" s="47" t="str">
        <f ca="1">IF(_SF_CORE!$A$2="BLOCK",NA(),IF(OR(D4684="",E4684=""),"",E4684-D4684))</f>
        <v/>
      </c>
    </row>
    <row r="4685" spans="6:6" ht="16" x14ac:dyDescent="0.2">
      <c r="F4685" s="47" t="str">
        <f ca="1">IF(_SF_CORE!$A$2="BLOCK",NA(),IF(OR(D4685="",E4685=""),"",E4685-D4685))</f>
        <v/>
      </c>
    </row>
    <row r="4686" spans="6:6" ht="16" x14ac:dyDescent="0.2">
      <c r="F4686" s="47" t="str">
        <f ca="1">IF(_SF_CORE!$A$2="BLOCK",NA(),IF(OR(D4686="",E4686=""),"",E4686-D4686))</f>
        <v/>
      </c>
    </row>
    <row r="4687" spans="6:6" ht="16" x14ac:dyDescent="0.2">
      <c r="F4687" s="47" t="str">
        <f ca="1">IF(_SF_CORE!$A$2="BLOCK",NA(),IF(OR(D4687="",E4687=""),"",E4687-D4687))</f>
        <v/>
      </c>
    </row>
    <row r="4688" spans="6:6" ht="16" x14ac:dyDescent="0.2">
      <c r="F4688" s="47" t="str">
        <f ca="1">IF(_SF_CORE!$A$2="BLOCK",NA(),IF(OR(D4688="",E4688=""),"",E4688-D4688))</f>
        <v/>
      </c>
    </row>
    <row r="4689" spans="6:6" ht="16" x14ac:dyDescent="0.2">
      <c r="F4689" s="47" t="str">
        <f ca="1">IF(_SF_CORE!$A$2="BLOCK",NA(),IF(OR(D4689="",E4689=""),"",E4689-D4689))</f>
        <v/>
      </c>
    </row>
    <row r="4690" spans="6:6" ht="16" x14ac:dyDescent="0.2">
      <c r="F4690" s="47" t="str">
        <f ca="1">IF(_SF_CORE!$A$2="BLOCK",NA(),IF(OR(D4690="",E4690=""),"",E4690-D4690))</f>
        <v/>
      </c>
    </row>
    <row r="4691" spans="6:6" ht="16" x14ac:dyDescent="0.2">
      <c r="F4691" s="47" t="str">
        <f ca="1">IF(_SF_CORE!$A$2="BLOCK",NA(),IF(OR(D4691="",E4691=""),"",E4691-D4691))</f>
        <v/>
      </c>
    </row>
    <row r="4692" spans="6:6" ht="16" x14ac:dyDescent="0.2">
      <c r="F4692" s="47" t="str">
        <f ca="1">IF(_SF_CORE!$A$2="BLOCK",NA(),IF(OR(D4692="",E4692=""),"",E4692-D4692))</f>
        <v/>
      </c>
    </row>
    <row r="4693" spans="6:6" ht="16" x14ac:dyDescent="0.2">
      <c r="F4693" s="47" t="str">
        <f ca="1">IF(_SF_CORE!$A$2="BLOCK",NA(),IF(OR(D4693="",E4693=""),"",E4693-D4693))</f>
        <v/>
      </c>
    </row>
    <row r="4694" spans="6:6" ht="16" x14ac:dyDescent="0.2">
      <c r="F4694" s="47" t="str">
        <f ca="1">IF(_SF_CORE!$A$2="BLOCK",NA(),IF(OR(D4694="",E4694=""),"",E4694-D4694))</f>
        <v/>
      </c>
    </row>
    <row r="4695" spans="6:6" ht="16" x14ac:dyDescent="0.2">
      <c r="F4695" s="47" t="str">
        <f ca="1">IF(_SF_CORE!$A$2="BLOCK",NA(),IF(OR(D4695="",E4695=""),"",E4695-D4695))</f>
        <v/>
      </c>
    </row>
    <row r="4696" spans="6:6" ht="16" x14ac:dyDescent="0.2">
      <c r="F4696" s="47" t="str">
        <f ca="1">IF(_SF_CORE!$A$2="BLOCK",NA(),IF(OR(D4696="",E4696=""),"",E4696-D4696))</f>
        <v/>
      </c>
    </row>
    <row r="4697" spans="6:6" ht="16" x14ac:dyDescent="0.2">
      <c r="F4697" s="47" t="str">
        <f ca="1">IF(_SF_CORE!$A$2="BLOCK",NA(),IF(OR(D4697="",E4697=""),"",E4697-D4697))</f>
        <v/>
      </c>
    </row>
    <row r="4698" spans="6:6" ht="16" x14ac:dyDescent="0.2">
      <c r="F4698" s="47" t="str">
        <f ca="1">IF(_SF_CORE!$A$2="BLOCK",NA(),IF(OR(D4698="",E4698=""),"",E4698-D4698))</f>
        <v/>
      </c>
    </row>
    <row r="4699" spans="6:6" ht="16" x14ac:dyDescent="0.2">
      <c r="F4699" s="47" t="str">
        <f ca="1">IF(_SF_CORE!$A$2="BLOCK",NA(),IF(OR(D4699="",E4699=""),"",E4699-D4699))</f>
        <v/>
      </c>
    </row>
    <row r="4700" spans="6:6" ht="16" x14ac:dyDescent="0.2">
      <c r="F4700" s="47" t="str">
        <f ca="1">IF(_SF_CORE!$A$2="BLOCK",NA(),IF(OR(D4700="",E4700=""),"",E4700-D4700))</f>
        <v/>
      </c>
    </row>
    <row r="4701" spans="6:6" ht="16" x14ac:dyDescent="0.2">
      <c r="F4701" s="47" t="str">
        <f ca="1">IF(_SF_CORE!$A$2="BLOCK",NA(),IF(OR(D4701="",E4701=""),"",E4701-D4701))</f>
        <v/>
      </c>
    </row>
    <row r="4702" spans="6:6" ht="16" x14ac:dyDescent="0.2">
      <c r="F4702" s="47" t="str">
        <f ca="1">IF(_SF_CORE!$A$2="BLOCK",NA(),IF(OR(D4702="",E4702=""),"",E4702-D4702))</f>
        <v/>
      </c>
    </row>
    <row r="4703" spans="6:6" ht="16" x14ac:dyDescent="0.2">
      <c r="F4703" s="47" t="str">
        <f ca="1">IF(_SF_CORE!$A$2="BLOCK",NA(),IF(OR(D4703="",E4703=""),"",E4703-D4703))</f>
        <v/>
      </c>
    </row>
    <row r="4704" spans="6:6" ht="16" x14ac:dyDescent="0.2">
      <c r="F4704" s="47" t="str">
        <f ca="1">IF(_SF_CORE!$A$2="BLOCK",NA(),IF(OR(D4704="",E4704=""),"",E4704-D4704))</f>
        <v/>
      </c>
    </row>
    <row r="4705" spans="6:6" ht="16" x14ac:dyDescent="0.2">
      <c r="F4705" s="47" t="str">
        <f ca="1">IF(_SF_CORE!$A$2="BLOCK",NA(),IF(OR(D4705="",E4705=""),"",E4705-D4705))</f>
        <v/>
      </c>
    </row>
    <row r="4706" spans="6:6" ht="16" x14ac:dyDescent="0.2">
      <c r="F4706" s="47" t="str">
        <f ca="1">IF(_SF_CORE!$A$2="BLOCK",NA(),IF(OR(D4706="",E4706=""),"",E4706-D4706))</f>
        <v/>
      </c>
    </row>
    <row r="4707" spans="6:6" ht="16" x14ac:dyDescent="0.2">
      <c r="F4707" s="47" t="str">
        <f ca="1">IF(_SF_CORE!$A$2="BLOCK",NA(),IF(OR(D4707="",E4707=""),"",E4707-D4707))</f>
        <v/>
      </c>
    </row>
    <row r="4708" spans="6:6" ht="16" x14ac:dyDescent="0.2">
      <c r="F4708" s="47" t="str">
        <f ca="1">IF(_SF_CORE!$A$2="BLOCK",NA(),IF(OR(D4708="",E4708=""),"",E4708-D4708))</f>
        <v/>
      </c>
    </row>
    <row r="4709" spans="6:6" ht="16" x14ac:dyDescent="0.2">
      <c r="F4709" s="47" t="str">
        <f ca="1">IF(_SF_CORE!$A$2="BLOCK",NA(),IF(OR(D4709="",E4709=""),"",E4709-D4709))</f>
        <v/>
      </c>
    </row>
    <row r="4710" spans="6:6" ht="16" x14ac:dyDescent="0.2">
      <c r="F4710" s="47" t="str">
        <f ca="1">IF(_SF_CORE!$A$2="BLOCK",NA(),IF(OR(D4710="",E4710=""),"",E4710-D4710))</f>
        <v/>
      </c>
    </row>
    <row r="4711" spans="6:6" ht="16" x14ac:dyDescent="0.2">
      <c r="F4711" s="47" t="str">
        <f ca="1">IF(_SF_CORE!$A$2="BLOCK",NA(),IF(OR(D4711="",E4711=""),"",E4711-D4711))</f>
        <v/>
      </c>
    </row>
    <row r="4712" spans="6:6" ht="16" x14ac:dyDescent="0.2">
      <c r="F4712" s="47" t="str">
        <f ca="1">IF(_SF_CORE!$A$2="BLOCK",NA(),IF(OR(D4712="",E4712=""),"",E4712-D4712))</f>
        <v/>
      </c>
    </row>
    <row r="4713" spans="6:6" ht="16" x14ac:dyDescent="0.2">
      <c r="F4713" s="47" t="str">
        <f ca="1">IF(_SF_CORE!$A$2="BLOCK",NA(),IF(OR(D4713="",E4713=""),"",E4713-D4713))</f>
        <v/>
      </c>
    </row>
    <row r="4714" spans="6:6" ht="16" x14ac:dyDescent="0.2">
      <c r="F4714" s="47" t="str">
        <f ca="1">IF(_SF_CORE!$A$2="BLOCK",NA(),IF(OR(D4714="",E4714=""),"",E4714-D4714))</f>
        <v/>
      </c>
    </row>
    <row r="4715" spans="6:6" ht="16" x14ac:dyDescent="0.2">
      <c r="F4715" s="47" t="str">
        <f ca="1">IF(_SF_CORE!$A$2="BLOCK",NA(),IF(OR(D4715="",E4715=""),"",E4715-D4715))</f>
        <v/>
      </c>
    </row>
    <row r="4716" spans="6:6" ht="16" x14ac:dyDescent="0.2">
      <c r="F4716" s="47" t="str">
        <f ca="1">IF(_SF_CORE!$A$2="BLOCK",NA(),IF(OR(D4716="",E4716=""),"",E4716-D4716))</f>
        <v/>
      </c>
    </row>
    <row r="4717" spans="6:6" ht="16" x14ac:dyDescent="0.2">
      <c r="F4717" s="47" t="str">
        <f ca="1">IF(_SF_CORE!$A$2="BLOCK",NA(),IF(OR(D4717="",E4717=""),"",E4717-D4717))</f>
        <v/>
      </c>
    </row>
    <row r="4718" spans="6:6" ht="16" x14ac:dyDescent="0.2">
      <c r="F4718" s="47" t="str">
        <f ca="1">IF(_SF_CORE!$A$2="BLOCK",NA(),IF(OR(D4718="",E4718=""),"",E4718-D4718))</f>
        <v/>
      </c>
    </row>
    <row r="4719" spans="6:6" ht="16" x14ac:dyDescent="0.2">
      <c r="F4719" s="47" t="str">
        <f ca="1">IF(_SF_CORE!$A$2="BLOCK",NA(),IF(OR(D4719="",E4719=""),"",E4719-D4719))</f>
        <v/>
      </c>
    </row>
    <row r="4720" spans="6:6" ht="16" x14ac:dyDescent="0.2">
      <c r="F4720" s="47" t="str">
        <f ca="1">IF(_SF_CORE!$A$2="BLOCK",NA(),IF(OR(D4720="",E4720=""),"",E4720-D4720))</f>
        <v/>
      </c>
    </row>
    <row r="4721" spans="6:6" ht="16" x14ac:dyDescent="0.2">
      <c r="F4721" s="47" t="str">
        <f ca="1">IF(_SF_CORE!$A$2="BLOCK",NA(),IF(OR(D4721="",E4721=""),"",E4721-D4721))</f>
        <v/>
      </c>
    </row>
    <row r="4722" spans="6:6" ht="16" x14ac:dyDescent="0.2">
      <c r="F4722" s="47" t="str">
        <f ca="1">IF(_SF_CORE!$A$2="BLOCK",NA(),IF(OR(D4722="",E4722=""),"",E4722-D4722))</f>
        <v/>
      </c>
    </row>
    <row r="4723" spans="6:6" ht="16" x14ac:dyDescent="0.2">
      <c r="F4723" s="47" t="str">
        <f ca="1">IF(_SF_CORE!$A$2="BLOCK",NA(),IF(OR(D4723="",E4723=""),"",E4723-D4723))</f>
        <v/>
      </c>
    </row>
    <row r="4724" spans="6:6" ht="16" x14ac:dyDescent="0.2">
      <c r="F4724" s="47" t="str">
        <f ca="1">IF(_SF_CORE!$A$2="BLOCK",NA(),IF(OR(D4724="",E4724=""),"",E4724-D4724))</f>
        <v/>
      </c>
    </row>
    <row r="4725" spans="6:6" ht="16" x14ac:dyDescent="0.2">
      <c r="F4725" s="47" t="str">
        <f ca="1">IF(_SF_CORE!$A$2="BLOCK",NA(),IF(OR(D4725="",E4725=""),"",E4725-D4725))</f>
        <v/>
      </c>
    </row>
    <row r="4726" spans="6:6" ht="16" x14ac:dyDescent="0.2">
      <c r="F4726" s="47" t="str">
        <f ca="1">IF(_SF_CORE!$A$2="BLOCK",NA(),IF(OR(D4726="",E4726=""),"",E4726-D4726))</f>
        <v/>
      </c>
    </row>
    <row r="4727" spans="6:6" ht="16" x14ac:dyDescent="0.2">
      <c r="F4727" s="47" t="str">
        <f ca="1">IF(_SF_CORE!$A$2="BLOCK",NA(),IF(OR(D4727="",E4727=""),"",E4727-D4727))</f>
        <v/>
      </c>
    </row>
    <row r="4728" spans="6:6" ht="16" x14ac:dyDescent="0.2">
      <c r="F4728" s="47" t="str">
        <f ca="1">IF(_SF_CORE!$A$2="BLOCK",NA(),IF(OR(D4728="",E4728=""),"",E4728-D4728))</f>
        <v/>
      </c>
    </row>
    <row r="4729" spans="6:6" ht="16" x14ac:dyDescent="0.2">
      <c r="F4729" s="47" t="str">
        <f ca="1">IF(_SF_CORE!$A$2="BLOCK",NA(),IF(OR(D4729="",E4729=""),"",E4729-D4729))</f>
        <v/>
      </c>
    </row>
    <row r="4730" spans="6:6" ht="16" x14ac:dyDescent="0.2">
      <c r="F4730" s="47" t="str">
        <f ca="1">IF(_SF_CORE!$A$2="BLOCK",NA(),IF(OR(D4730="",E4730=""),"",E4730-D4730))</f>
        <v/>
      </c>
    </row>
    <row r="4731" spans="6:6" ht="16" x14ac:dyDescent="0.2">
      <c r="F4731" s="47" t="str">
        <f ca="1">IF(_SF_CORE!$A$2="BLOCK",NA(),IF(OR(D4731="",E4731=""),"",E4731-D4731))</f>
        <v/>
      </c>
    </row>
    <row r="4732" spans="6:6" ht="16" x14ac:dyDescent="0.2">
      <c r="F4732" s="47" t="str">
        <f ca="1">IF(_SF_CORE!$A$2="BLOCK",NA(),IF(OR(D4732="",E4732=""),"",E4732-D4732))</f>
        <v/>
      </c>
    </row>
    <row r="4733" spans="6:6" ht="16" x14ac:dyDescent="0.2">
      <c r="F4733" s="47" t="str">
        <f ca="1">IF(_SF_CORE!$A$2="BLOCK",NA(),IF(OR(D4733="",E4733=""),"",E4733-D4733))</f>
        <v/>
      </c>
    </row>
    <row r="4734" spans="6:6" ht="16" x14ac:dyDescent="0.2">
      <c r="F4734" s="47" t="str">
        <f ca="1">IF(_SF_CORE!$A$2="BLOCK",NA(),IF(OR(D4734="",E4734=""),"",E4734-D4734))</f>
        <v/>
      </c>
    </row>
    <row r="4735" spans="6:6" ht="16" x14ac:dyDescent="0.2">
      <c r="F4735" s="47" t="str">
        <f ca="1">IF(_SF_CORE!$A$2="BLOCK",NA(),IF(OR(D4735="",E4735=""),"",E4735-D4735))</f>
        <v/>
      </c>
    </row>
    <row r="4736" spans="6:6" ht="16" x14ac:dyDescent="0.2">
      <c r="F4736" s="47" t="str">
        <f ca="1">IF(_SF_CORE!$A$2="BLOCK",NA(),IF(OR(D4736="",E4736=""),"",E4736-D4736))</f>
        <v/>
      </c>
    </row>
    <row r="4737" spans="6:6" ht="16" x14ac:dyDescent="0.2">
      <c r="F4737" s="47" t="str">
        <f ca="1">IF(_SF_CORE!$A$2="BLOCK",NA(),IF(OR(D4737="",E4737=""),"",E4737-D4737))</f>
        <v/>
      </c>
    </row>
    <row r="4738" spans="6:6" ht="16" x14ac:dyDescent="0.2">
      <c r="F4738" s="47" t="str">
        <f ca="1">IF(_SF_CORE!$A$2="BLOCK",NA(),IF(OR(D4738="",E4738=""),"",E4738-D4738))</f>
        <v/>
      </c>
    </row>
    <row r="4739" spans="6:6" ht="16" x14ac:dyDescent="0.2">
      <c r="F4739" s="47" t="str">
        <f ca="1">IF(_SF_CORE!$A$2="BLOCK",NA(),IF(OR(D4739="",E4739=""),"",E4739-D4739))</f>
        <v/>
      </c>
    </row>
    <row r="4740" spans="6:6" ht="16" x14ac:dyDescent="0.2">
      <c r="F4740" s="47" t="str">
        <f ca="1">IF(_SF_CORE!$A$2="BLOCK",NA(),IF(OR(D4740="",E4740=""),"",E4740-D4740))</f>
        <v/>
      </c>
    </row>
    <row r="4741" spans="6:6" ht="16" x14ac:dyDescent="0.2">
      <c r="F4741" s="47" t="str">
        <f ca="1">IF(_SF_CORE!$A$2="BLOCK",NA(),IF(OR(D4741="",E4741=""),"",E4741-D4741))</f>
        <v/>
      </c>
    </row>
    <row r="4742" spans="6:6" ht="16" x14ac:dyDescent="0.2">
      <c r="F4742" s="47" t="str">
        <f ca="1">IF(_SF_CORE!$A$2="BLOCK",NA(),IF(OR(D4742="",E4742=""),"",E4742-D4742))</f>
        <v/>
      </c>
    </row>
    <row r="4743" spans="6:6" ht="16" x14ac:dyDescent="0.2">
      <c r="F4743" s="47" t="str">
        <f ca="1">IF(_SF_CORE!$A$2="BLOCK",NA(),IF(OR(D4743="",E4743=""),"",E4743-D4743))</f>
        <v/>
      </c>
    </row>
    <row r="4744" spans="6:6" ht="16" x14ac:dyDescent="0.2">
      <c r="F4744" s="47" t="str">
        <f ca="1">IF(_SF_CORE!$A$2="BLOCK",NA(),IF(OR(D4744="",E4744=""),"",E4744-D4744))</f>
        <v/>
      </c>
    </row>
    <row r="4745" spans="6:6" ht="16" x14ac:dyDescent="0.2">
      <c r="F4745" s="47" t="str">
        <f ca="1">IF(_SF_CORE!$A$2="BLOCK",NA(),IF(OR(D4745="",E4745=""),"",E4745-D4745))</f>
        <v/>
      </c>
    </row>
    <row r="4746" spans="6:6" ht="16" x14ac:dyDescent="0.2">
      <c r="F4746" s="47" t="str">
        <f ca="1">IF(_SF_CORE!$A$2="BLOCK",NA(),IF(OR(D4746="",E4746=""),"",E4746-D4746))</f>
        <v/>
      </c>
    </row>
    <row r="4747" spans="6:6" ht="16" x14ac:dyDescent="0.2">
      <c r="F4747" s="47" t="str">
        <f ca="1">IF(_SF_CORE!$A$2="BLOCK",NA(),IF(OR(D4747="",E4747=""),"",E4747-D4747))</f>
        <v/>
      </c>
    </row>
    <row r="4748" spans="6:6" ht="16" x14ac:dyDescent="0.2">
      <c r="F4748" s="47" t="str">
        <f ca="1">IF(_SF_CORE!$A$2="BLOCK",NA(),IF(OR(D4748="",E4748=""),"",E4748-D4748))</f>
        <v/>
      </c>
    </row>
    <row r="4749" spans="6:6" ht="16" x14ac:dyDescent="0.2">
      <c r="F4749" s="47" t="str">
        <f ca="1">IF(_SF_CORE!$A$2="BLOCK",NA(),IF(OR(D4749="",E4749=""),"",E4749-D4749))</f>
        <v/>
      </c>
    </row>
    <row r="4750" spans="6:6" ht="16" x14ac:dyDescent="0.2">
      <c r="F4750" s="47" t="str">
        <f ca="1">IF(_SF_CORE!$A$2="BLOCK",NA(),IF(OR(D4750="",E4750=""),"",E4750-D4750))</f>
        <v/>
      </c>
    </row>
    <row r="4751" spans="6:6" ht="16" x14ac:dyDescent="0.2">
      <c r="F4751" s="47" t="str">
        <f ca="1">IF(_SF_CORE!$A$2="BLOCK",NA(),IF(OR(D4751="",E4751=""),"",E4751-D4751))</f>
        <v/>
      </c>
    </row>
    <row r="4752" spans="6:6" ht="16" x14ac:dyDescent="0.2">
      <c r="F4752" s="47" t="str">
        <f ca="1">IF(_SF_CORE!$A$2="BLOCK",NA(),IF(OR(D4752="",E4752=""),"",E4752-D4752))</f>
        <v/>
      </c>
    </row>
    <row r="4753" spans="6:6" ht="16" x14ac:dyDescent="0.2">
      <c r="F4753" s="47" t="str">
        <f ca="1">IF(_SF_CORE!$A$2="BLOCK",NA(),IF(OR(D4753="",E4753=""),"",E4753-D4753))</f>
        <v/>
      </c>
    </row>
    <row r="4754" spans="6:6" ht="16" x14ac:dyDescent="0.2">
      <c r="F4754" s="47" t="str">
        <f ca="1">IF(_SF_CORE!$A$2="BLOCK",NA(),IF(OR(D4754="",E4754=""),"",E4754-D4754))</f>
        <v/>
      </c>
    </row>
    <row r="4755" spans="6:6" ht="16" x14ac:dyDescent="0.2">
      <c r="F4755" s="47" t="str">
        <f ca="1">IF(_SF_CORE!$A$2="BLOCK",NA(),IF(OR(D4755="",E4755=""),"",E4755-D4755))</f>
        <v/>
      </c>
    </row>
    <row r="4756" spans="6:6" ht="16" x14ac:dyDescent="0.2">
      <c r="F4756" s="47" t="str">
        <f ca="1">IF(_SF_CORE!$A$2="BLOCK",NA(),IF(OR(D4756="",E4756=""),"",E4756-D4756))</f>
        <v/>
      </c>
    </row>
    <row r="4757" spans="6:6" ht="16" x14ac:dyDescent="0.2">
      <c r="F4757" s="47" t="str">
        <f ca="1">IF(_SF_CORE!$A$2="BLOCK",NA(),IF(OR(D4757="",E4757=""),"",E4757-D4757))</f>
        <v/>
      </c>
    </row>
    <row r="4758" spans="6:6" ht="16" x14ac:dyDescent="0.2">
      <c r="F4758" s="47" t="str">
        <f ca="1">IF(_SF_CORE!$A$2="BLOCK",NA(),IF(OR(D4758="",E4758=""),"",E4758-D4758))</f>
        <v/>
      </c>
    </row>
    <row r="4759" spans="6:6" ht="16" x14ac:dyDescent="0.2">
      <c r="F4759" s="47" t="str">
        <f ca="1">IF(_SF_CORE!$A$2="BLOCK",NA(),IF(OR(D4759="",E4759=""),"",E4759-D4759))</f>
        <v/>
      </c>
    </row>
    <row r="4760" spans="6:6" ht="16" x14ac:dyDescent="0.2">
      <c r="F4760" s="47" t="str">
        <f ca="1">IF(_SF_CORE!$A$2="BLOCK",NA(),IF(OR(D4760="",E4760=""),"",E4760-D4760))</f>
        <v/>
      </c>
    </row>
    <row r="4761" spans="6:6" ht="16" x14ac:dyDescent="0.2">
      <c r="F4761" s="47" t="str">
        <f ca="1">IF(_SF_CORE!$A$2="BLOCK",NA(),IF(OR(D4761="",E4761=""),"",E4761-D4761))</f>
        <v/>
      </c>
    </row>
    <row r="4762" spans="6:6" ht="16" x14ac:dyDescent="0.2">
      <c r="F4762" s="47" t="str">
        <f ca="1">IF(_SF_CORE!$A$2="BLOCK",NA(),IF(OR(D4762="",E4762=""),"",E4762-D4762))</f>
        <v/>
      </c>
    </row>
    <row r="4763" spans="6:6" ht="16" x14ac:dyDescent="0.2">
      <c r="F4763" s="47" t="str">
        <f ca="1">IF(_SF_CORE!$A$2="BLOCK",NA(),IF(OR(D4763="",E4763=""),"",E4763-D4763))</f>
        <v/>
      </c>
    </row>
    <row r="4764" spans="6:6" ht="16" x14ac:dyDescent="0.2">
      <c r="F4764" s="47" t="str">
        <f ca="1">IF(_SF_CORE!$A$2="BLOCK",NA(),IF(OR(D4764="",E4764=""),"",E4764-D4764))</f>
        <v/>
      </c>
    </row>
    <row r="4765" spans="6:6" ht="16" x14ac:dyDescent="0.2">
      <c r="F4765" s="47" t="str">
        <f ca="1">IF(_SF_CORE!$A$2="BLOCK",NA(),IF(OR(D4765="",E4765=""),"",E4765-D4765))</f>
        <v/>
      </c>
    </row>
    <row r="4766" spans="6:6" ht="16" x14ac:dyDescent="0.2">
      <c r="F4766" s="47" t="str">
        <f ca="1">IF(_SF_CORE!$A$2="BLOCK",NA(),IF(OR(D4766="",E4766=""),"",E4766-D4766))</f>
        <v/>
      </c>
    </row>
    <row r="4767" spans="6:6" ht="16" x14ac:dyDescent="0.2">
      <c r="F4767" s="47" t="str">
        <f ca="1">IF(_SF_CORE!$A$2="BLOCK",NA(),IF(OR(D4767="",E4767=""),"",E4767-D4767))</f>
        <v/>
      </c>
    </row>
    <row r="4768" spans="6:6" ht="16" x14ac:dyDescent="0.2">
      <c r="F4768" s="47" t="str">
        <f ca="1">IF(_SF_CORE!$A$2="BLOCK",NA(),IF(OR(D4768="",E4768=""),"",E4768-D4768))</f>
        <v/>
      </c>
    </row>
    <row r="4769" spans="6:6" ht="16" x14ac:dyDescent="0.2">
      <c r="F4769" s="47" t="str">
        <f ca="1">IF(_SF_CORE!$A$2="BLOCK",NA(),IF(OR(D4769="",E4769=""),"",E4769-D4769))</f>
        <v/>
      </c>
    </row>
    <row r="4770" spans="6:6" ht="16" x14ac:dyDescent="0.2">
      <c r="F4770" s="47" t="str">
        <f ca="1">IF(_SF_CORE!$A$2="BLOCK",NA(),IF(OR(D4770="",E4770=""),"",E4770-D4770))</f>
        <v/>
      </c>
    </row>
    <row r="4771" spans="6:6" ht="16" x14ac:dyDescent="0.2">
      <c r="F4771" s="47" t="str">
        <f ca="1">IF(_SF_CORE!$A$2="BLOCK",NA(),IF(OR(D4771="",E4771=""),"",E4771-D4771))</f>
        <v/>
      </c>
    </row>
    <row r="4772" spans="6:6" ht="16" x14ac:dyDescent="0.2">
      <c r="F4772" s="47" t="str">
        <f ca="1">IF(_SF_CORE!$A$2="BLOCK",NA(),IF(OR(D4772="",E4772=""),"",E4772-D4772))</f>
        <v/>
      </c>
    </row>
    <row r="4773" spans="6:6" ht="16" x14ac:dyDescent="0.2">
      <c r="F4773" s="47" t="str">
        <f ca="1">IF(_SF_CORE!$A$2="BLOCK",NA(),IF(OR(D4773="",E4773=""),"",E4773-D4773))</f>
        <v/>
      </c>
    </row>
    <row r="4774" spans="6:6" ht="16" x14ac:dyDescent="0.2">
      <c r="F4774" s="47" t="str">
        <f ca="1">IF(_SF_CORE!$A$2="BLOCK",NA(),IF(OR(D4774="",E4774=""),"",E4774-D4774))</f>
        <v/>
      </c>
    </row>
    <row r="4775" spans="6:6" ht="16" x14ac:dyDescent="0.2">
      <c r="F4775" s="47" t="str">
        <f ca="1">IF(_SF_CORE!$A$2="BLOCK",NA(),IF(OR(D4775="",E4775=""),"",E4775-D4775))</f>
        <v/>
      </c>
    </row>
    <row r="4776" spans="6:6" ht="16" x14ac:dyDescent="0.2">
      <c r="F4776" s="47" t="str">
        <f ca="1">IF(_SF_CORE!$A$2="BLOCK",NA(),IF(OR(D4776="",E4776=""),"",E4776-D4776))</f>
        <v/>
      </c>
    </row>
    <row r="4777" spans="6:6" ht="16" x14ac:dyDescent="0.2">
      <c r="F4777" s="47" t="str">
        <f ca="1">IF(_SF_CORE!$A$2="BLOCK",NA(),IF(OR(D4777="",E4777=""),"",E4777-D4777))</f>
        <v/>
      </c>
    </row>
    <row r="4778" spans="6:6" ht="16" x14ac:dyDescent="0.2">
      <c r="F4778" s="47" t="str">
        <f ca="1">IF(_SF_CORE!$A$2="BLOCK",NA(),IF(OR(D4778="",E4778=""),"",E4778-D4778))</f>
        <v/>
      </c>
    </row>
    <row r="4779" spans="6:6" ht="16" x14ac:dyDescent="0.2">
      <c r="F4779" s="47" t="str">
        <f ca="1">IF(_SF_CORE!$A$2="BLOCK",NA(),IF(OR(D4779="",E4779=""),"",E4779-D4779))</f>
        <v/>
      </c>
    </row>
    <row r="4780" spans="6:6" ht="16" x14ac:dyDescent="0.2">
      <c r="F4780" s="47" t="str">
        <f ca="1">IF(_SF_CORE!$A$2="BLOCK",NA(),IF(OR(D4780="",E4780=""),"",E4780-D4780))</f>
        <v/>
      </c>
    </row>
    <row r="4781" spans="6:6" ht="16" x14ac:dyDescent="0.2">
      <c r="F4781" s="47" t="str">
        <f ca="1">IF(_SF_CORE!$A$2="BLOCK",NA(),IF(OR(D4781="",E4781=""),"",E4781-D4781))</f>
        <v/>
      </c>
    </row>
    <row r="4782" spans="6:6" ht="16" x14ac:dyDescent="0.2">
      <c r="F4782" s="47" t="str">
        <f ca="1">IF(_SF_CORE!$A$2="BLOCK",NA(),IF(OR(D4782="",E4782=""),"",E4782-D4782))</f>
        <v/>
      </c>
    </row>
    <row r="4783" spans="6:6" ht="16" x14ac:dyDescent="0.2">
      <c r="F4783" s="47" t="str">
        <f ca="1">IF(_SF_CORE!$A$2="BLOCK",NA(),IF(OR(D4783="",E4783=""),"",E4783-D4783))</f>
        <v/>
      </c>
    </row>
    <row r="4784" spans="6:6" ht="16" x14ac:dyDescent="0.2">
      <c r="F4784" s="47" t="str">
        <f ca="1">IF(_SF_CORE!$A$2="BLOCK",NA(),IF(OR(D4784="",E4784=""),"",E4784-D4784))</f>
        <v/>
      </c>
    </row>
    <row r="4785" spans="6:6" ht="16" x14ac:dyDescent="0.2">
      <c r="F4785" s="47" t="str">
        <f ca="1">IF(_SF_CORE!$A$2="BLOCK",NA(),IF(OR(D4785="",E4785=""),"",E4785-D4785))</f>
        <v/>
      </c>
    </row>
    <row r="4786" spans="6:6" ht="16" x14ac:dyDescent="0.2">
      <c r="F4786" s="47" t="str">
        <f ca="1">IF(_SF_CORE!$A$2="BLOCK",NA(),IF(OR(D4786="",E4786=""),"",E4786-D4786))</f>
        <v/>
      </c>
    </row>
    <row r="4787" spans="6:6" ht="16" x14ac:dyDescent="0.2">
      <c r="F4787" s="47" t="str">
        <f ca="1">IF(_SF_CORE!$A$2="BLOCK",NA(),IF(OR(D4787="",E4787=""),"",E4787-D4787))</f>
        <v/>
      </c>
    </row>
    <row r="4788" spans="6:6" ht="16" x14ac:dyDescent="0.2">
      <c r="F4788" s="47" t="str">
        <f ca="1">IF(_SF_CORE!$A$2="BLOCK",NA(),IF(OR(D4788="",E4788=""),"",E4788-D4788))</f>
        <v/>
      </c>
    </row>
    <row r="4789" spans="6:6" ht="16" x14ac:dyDescent="0.2">
      <c r="F4789" s="47" t="str">
        <f ca="1">IF(_SF_CORE!$A$2="BLOCK",NA(),IF(OR(D4789="",E4789=""),"",E4789-D4789))</f>
        <v/>
      </c>
    </row>
    <row r="4790" spans="6:6" ht="16" x14ac:dyDescent="0.2">
      <c r="F4790" s="47" t="str">
        <f ca="1">IF(_SF_CORE!$A$2="BLOCK",NA(),IF(OR(D4790="",E4790=""),"",E4790-D4790))</f>
        <v/>
      </c>
    </row>
    <row r="4791" spans="6:6" ht="16" x14ac:dyDescent="0.2">
      <c r="F4791" s="47" t="str">
        <f ca="1">IF(_SF_CORE!$A$2="BLOCK",NA(),IF(OR(D4791="",E4791=""),"",E4791-D4791))</f>
        <v/>
      </c>
    </row>
    <row r="4792" spans="6:6" ht="16" x14ac:dyDescent="0.2">
      <c r="F4792" s="47" t="str">
        <f ca="1">IF(_SF_CORE!$A$2="BLOCK",NA(),IF(OR(D4792="",E4792=""),"",E4792-D4792))</f>
        <v/>
      </c>
    </row>
    <row r="4793" spans="6:6" ht="16" x14ac:dyDescent="0.2">
      <c r="F4793" s="47" t="str">
        <f ca="1">IF(_SF_CORE!$A$2="BLOCK",NA(),IF(OR(D4793="",E4793=""),"",E4793-D4793))</f>
        <v/>
      </c>
    </row>
    <row r="4794" spans="6:6" ht="16" x14ac:dyDescent="0.2">
      <c r="F4794" s="47" t="str">
        <f ca="1">IF(_SF_CORE!$A$2="BLOCK",NA(),IF(OR(D4794="",E4794=""),"",E4794-D4794))</f>
        <v/>
      </c>
    </row>
    <row r="4795" spans="6:6" ht="16" x14ac:dyDescent="0.2">
      <c r="F4795" s="47" t="str">
        <f ca="1">IF(_SF_CORE!$A$2="BLOCK",NA(),IF(OR(D4795="",E4795=""),"",E4795-D4795))</f>
        <v/>
      </c>
    </row>
    <row r="4796" spans="6:6" ht="16" x14ac:dyDescent="0.2">
      <c r="F4796" s="47" t="str">
        <f ca="1">IF(_SF_CORE!$A$2="BLOCK",NA(),IF(OR(D4796="",E4796=""),"",E4796-D4796))</f>
        <v/>
      </c>
    </row>
    <row r="4797" spans="6:6" ht="16" x14ac:dyDescent="0.2">
      <c r="F4797" s="47" t="str">
        <f ca="1">IF(_SF_CORE!$A$2="BLOCK",NA(),IF(OR(D4797="",E4797=""),"",E4797-D4797))</f>
        <v/>
      </c>
    </row>
    <row r="4798" spans="6:6" ht="16" x14ac:dyDescent="0.2">
      <c r="F4798" s="47" t="str">
        <f ca="1">IF(_SF_CORE!$A$2="BLOCK",NA(),IF(OR(D4798="",E4798=""),"",E4798-D4798))</f>
        <v/>
      </c>
    </row>
    <row r="4799" spans="6:6" ht="16" x14ac:dyDescent="0.2">
      <c r="F4799" s="47" t="str">
        <f ca="1">IF(_SF_CORE!$A$2="BLOCK",NA(),IF(OR(D4799="",E4799=""),"",E4799-D4799))</f>
        <v/>
      </c>
    </row>
    <row r="4800" spans="6:6" ht="16" x14ac:dyDescent="0.2">
      <c r="F4800" s="47" t="str">
        <f ca="1">IF(_SF_CORE!$A$2="BLOCK",NA(),IF(OR(D4800="",E4800=""),"",E4800-D4800))</f>
        <v/>
      </c>
    </row>
    <row r="4801" spans="6:6" ht="16" x14ac:dyDescent="0.2">
      <c r="F4801" s="47" t="str">
        <f ca="1">IF(_SF_CORE!$A$2="BLOCK",NA(),IF(OR(D4801="",E4801=""),"",E4801-D4801))</f>
        <v/>
      </c>
    </row>
    <row r="4802" spans="6:6" ht="16" x14ac:dyDescent="0.2">
      <c r="F4802" s="47" t="str">
        <f ca="1">IF(_SF_CORE!$A$2="BLOCK",NA(),IF(OR(D4802="",E4802=""),"",E4802-D4802))</f>
        <v/>
      </c>
    </row>
    <row r="4803" spans="6:6" ht="16" x14ac:dyDescent="0.2">
      <c r="F4803" s="47" t="str">
        <f ca="1">IF(_SF_CORE!$A$2="BLOCK",NA(),IF(OR(D4803="",E4803=""),"",E4803-D4803))</f>
        <v/>
      </c>
    </row>
    <row r="4804" spans="6:6" ht="16" x14ac:dyDescent="0.2">
      <c r="F4804" s="47" t="str">
        <f ca="1">IF(_SF_CORE!$A$2="BLOCK",NA(),IF(OR(D4804="",E4804=""),"",E4804-D4804))</f>
        <v/>
      </c>
    </row>
    <row r="4805" spans="6:6" ht="16" x14ac:dyDescent="0.2">
      <c r="F4805" s="47" t="str">
        <f ca="1">IF(_SF_CORE!$A$2="BLOCK",NA(),IF(OR(D4805="",E4805=""),"",E4805-D4805))</f>
        <v/>
      </c>
    </row>
    <row r="4806" spans="6:6" ht="16" x14ac:dyDescent="0.2">
      <c r="F4806" s="47" t="str">
        <f ca="1">IF(_SF_CORE!$A$2="BLOCK",NA(),IF(OR(D4806="",E4806=""),"",E4806-D4806))</f>
        <v/>
      </c>
    </row>
    <row r="4807" spans="6:6" ht="16" x14ac:dyDescent="0.2">
      <c r="F4807" s="47" t="str">
        <f ca="1">IF(_SF_CORE!$A$2="BLOCK",NA(),IF(OR(D4807="",E4807=""),"",E4807-D4807))</f>
        <v/>
      </c>
    </row>
    <row r="4808" spans="6:6" ht="16" x14ac:dyDescent="0.2">
      <c r="F4808" s="47" t="str">
        <f ca="1">IF(_SF_CORE!$A$2="BLOCK",NA(),IF(OR(D4808="",E4808=""),"",E4808-D4808))</f>
        <v/>
      </c>
    </row>
    <row r="4809" spans="6:6" ht="16" x14ac:dyDescent="0.2">
      <c r="F4809" s="47" t="str">
        <f ca="1">IF(_SF_CORE!$A$2="BLOCK",NA(),IF(OR(D4809="",E4809=""),"",E4809-D4809))</f>
        <v/>
      </c>
    </row>
    <row r="4810" spans="6:6" ht="16" x14ac:dyDescent="0.2">
      <c r="F4810" s="47" t="str">
        <f ca="1">IF(_SF_CORE!$A$2="BLOCK",NA(),IF(OR(D4810="",E4810=""),"",E4810-D4810))</f>
        <v/>
      </c>
    </row>
    <row r="4811" spans="6:6" ht="16" x14ac:dyDescent="0.2">
      <c r="F4811" s="47" t="str">
        <f ca="1">IF(_SF_CORE!$A$2="BLOCK",NA(),IF(OR(D4811="",E4811=""),"",E4811-D4811))</f>
        <v/>
      </c>
    </row>
    <row r="4812" spans="6:6" ht="16" x14ac:dyDescent="0.2">
      <c r="F4812" s="47" t="str">
        <f ca="1">IF(_SF_CORE!$A$2="BLOCK",NA(),IF(OR(D4812="",E4812=""),"",E4812-D4812))</f>
        <v/>
      </c>
    </row>
    <row r="4813" spans="6:6" ht="16" x14ac:dyDescent="0.2">
      <c r="F4813" s="47" t="str">
        <f ca="1">IF(_SF_CORE!$A$2="BLOCK",NA(),IF(OR(D4813="",E4813=""),"",E4813-D4813))</f>
        <v/>
      </c>
    </row>
    <row r="4814" spans="6:6" ht="16" x14ac:dyDescent="0.2">
      <c r="F4814" s="47" t="str">
        <f ca="1">IF(_SF_CORE!$A$2="BLOCK",NA(),IF(OR(D4814="",E4814=""),"",E4814-D4814))</f>
        <v/>
      </c>
    </row>
    <row r="4815" spans="6:6" ht="16" x14ac:dyDescent="0.2">
      <c r="F4815" s="47" t="str">
        <f ca="1">IF(_SF_CORE!$A$2="BLOCK",NA(),IF(OR(D4815="",E4815=""),"",E4815-D4815))</f>
        <v/>
      </c>
    </row>
    <row r="4816" spans="6:6" ht="16" x14ac:dyDescent="0.2">
      <c r="F4816" s="47" t="str">
        <f ca="1">IF(_SF_CORE!$A$2="BLOCK",NA(),IF(OR(D4816="",E4816=""),"",E4816-D4816))</f>
        <v/>
      </c>
    </row>
    <row r="4817" spans="6:6" ht="16" x14ac:dyDescent="0.2">
      <c r="F4817" s="47" t="str">
        <f ca="1">IF(_SF_CORE!$A$2="BLOCK",NA(),IF(OR(D4817="",E4817=""),"",E4817-D4817))</f>
        <v/>
      </c>
    </row>
    <row r="4818" spans="6:6" ht="16" x14ac:dyDescent="0.2">
      <c r="F4818" s="47" t="str">
        <f ca="1">IF(_SF_CORE!$A$2="BLOCK",NA(),IF(OR(D4818="",E4818=""),"",E4818-D4818))</f>
        <v/>
      </c>
    </row>
    <row r="4819" spans="6:6" ht="16" x14ac:dyDescent="0.2">
      <c r="F4819" s="47" t="str">
        <f ca="1">IF(_SF_CORE!$A$2="BLOCK",NA(),IF(OR(D4819="",E4819=""),"",E4819-D4819))</f>
        <v/>
      </c>
    </row>
    <row r="4820" spans="6:6" ht="16" x14ac:dyDescent="0.2">
      <c r="F4820" s="47" t="str">
        <f ca="1">IF(_SF_CORE!$A$2="BLOCK",NA(),IF(OR(D4820="",E4820=""),"",E4820-D4820))</f>
        <v/>
      </c>
    </row>
    <row r="4821" spans="6:6" ht="16" x14ac:dyDescent="0.2">
      <c r="F4821" s="47" t="str">
        <f ca="1">IF(_SF_CORE!$A$2="BLOCK",NA(),IF(OR(D4821="",E4821=""),"",E4821-D4821))</f>
        <v/>
      </c>
    </row>
    <row r="4822" spans="6:6" ht="16" x14ac:dyDescent="0.2">
      <c r="F4822" s="47" t="str">
        <f ca="1">IF(_SF_CORE!$A$2="BLOCK",NA(),IF(OR(D4822="",E4822=""),"",E4822-D4822))</f>
        <v/>
      </c>
    </row>
    <row r="4823" spans="6:6" ht="16" x14ac:dyDescent="0.2">
      <c r="F4823" s="47" t="str">
        <f ca="1">IF(_SF_CORE!$A$2="BLOCK",NA(),IF(OR(D4823="",E4823=""),"",E4823-D4823))</f>
        <v/>
      </c>
    </row>
    <row r="4824" spans="6:6" ht="16" x14ac:dyDescent="0.2">
      <c r="F4824" s="47" t="str">
        <f ca="1">IF(_SF_CORE!$A$2="BLOCK",NA(),IF(OR(D4824="",E4824=""),"",E4824-D4824))</f>
        <v/>
      </c>
    </row>
    <row r="4825" spans="6:6" ht="16" x14ac:dyDescent="0.2">
      <c r="F4825" s="47" t="str">
        <f ca="1">IF(_SF_CORE!$A$2="BLOCK",NA(),IF(OR(D4825="",E4825=""),"",E4825-D4825))</f>
        <v/>
      </c>
    </row>
    <row r="4826" spans="6:6" ht="16" x14ac:dyDescent="0.2">
      <c r="F4826" s="47" t="str">
        <f ca="1">IF(_SF_CORE!$A$2="BLOCK",NA(),IF(OR(D4826="",E4826=""),"",E4826-D4826))</f>
        <v/>
      </c>
    </row>
    <row r="4827" spans="6:6" ht="16" x14ac:dyDescent="0.2">
      <c r="F4827" s="47" t="str">
        <f ca="1">IF(_SF_CORE!$A$2="BLOCK",NA(),IF(OR(D4827="",E4827=""),"",E4827-D4827))</f>
        <v/>
      </c>
    </row>
    <row r="4828" spans="6:6" ht="16" x14ac:dyDescent="0.2">
      <c r="F4828" s="47" t="str">
        <f ca="1">IF(_SF_CORE!$A$2="BLOCK",NA(),IF(OR(D4828="",E4828=""),"",E4828-D4828))</f>
        <v/>
      </c>
    </row>
    <row r="4829" spans="6:6" ht="16" x14ac:dyDescent="0.2">
      <c r="F4829" s="47" t="str">
        <f ca="1">IF(_SF_CORE!$A$2="BLOCK",NA(),IF(OR(D4829="",E4829=""),"",E4829-D4829))</f>
        <v/>
      </c>
    </row>
    <row r="4830" spans="6:6" ht="16" x14ac:dyDescent="0.2">
      <c r="F4830" s="47" t="str">
        <f ca="1">IF(_SF_CORE!$A$2="BLOCK",NA(),IF(OR(D4830="",E4830=""),"",E4830-D4830))</f>
        <v/>
      </c>
    </row>
    <row r="4831" spans="6:6" ht="16" x14ac:dyDescent="0.2">
      <c r="F4831" s="47" t="str">
        <f ca="1">IF(_SF_CORE!$A$2="BLOCK",NA(),IF(OR(D4831="",E4831=""),"",E4831-D4831))</f>
        <v/>
      </c>
    </row>
    <row r="4832" spans="6:6" ht="16" x14ac:dyDescent="0.2">
      <c r="F4832" s="47" t="str">
        <f ca="1">IF(_SF_CORE!$A$2="BLOCK",NA(),IF(OR(D4832="",E4832=""),"",E4832-D4832))</f>
        <v/>
      </c>
    </row>
    <row r="4833" spans="6:6" ht="16" x14ac:dyDescent="0.2">
      <c r="F4833" s="47" t="str">
        <f ca="1">IF(_SF_CORE!$A$2="BLOCK",NA(),IF(OR(D4833="",E4833=""),"",E4833-D4833))</f>
        <v/>
      </c>
    </row>
    <row r="4834" spans="6:6" ht="16" x14ac:dyDescent="0.2">
      <c r="F4834" s="47" t="str">
        <f ca="1">IF(_SF_CORE!$A$2="BLOCK",NA(),IF(OR(D4834="",E4834=""),"",E4834-D4834))</f>
        <v/>
      </c>
    </row>
    <row r="4835" spans="6:6" ht="16" x14ac:dyDescent="0.2">
      <c r="F4835" s="47" t="str">
        <f ca="1">IF(_SF_CORE!$A$2="BLOCK",NA(),IF(OR(D4835="",E4835=""),"",E4835-D4835))</f>
        <v/>
      </c>
    </row>
    <row r="4836" spans="6:6" ht="16" x14ac:dyDescent="0.2">
      <c r="F4836" s="47" t="str">
        <f ca="1">IF(_SF_CORE!$A$2="BLOCK",NA(),IF(OR(D4836="",E4836=""),"",E4836-D4836))</f>
        <v/>
      </c>
    </row>
    <row r="4837" spans="6:6" ht="16" x14ac:dyDescent="0.2">
      <c r="F4837" s="47" t="str">
        <f ca="1">IF(_SF_CORE!$A$2="BLOCK",NA(),IF(OR(D4837="",E4837=""),"",E4837-D4837))</f>
        <v/>
      </c>
    </row>
    <row r="4838" spans="6:6" ht="16" x14ac:dyDescent="0.2">
      <c r="F4838" s="47" t="str">
        <f ca="1">IF(_SF_CORE!$A$2="BLOCK",NA(),IF(OR(D4838="",E4838=""),"",E4838-D4838))</f>
        <v/>
      </c>
    </row>
    <row r="4839" spans="6:6" ht="16" x14ac:dyDescent="0.2">
      <c r="F4839" s="47" t="str">
        <f ca="1">IF(_SF_CORE!$A$2="BLOCK",NA(),IF(OR(D4839="",E4839=""),"",E4839-D4839))</f>
        <v/>
      </c>
    </row>
    <row r="4840" spans="6:6" ht="16" x14ac:dyDescent="0.2">
      <c r="F4840" s="47" t="str">
        <f ca="1">IF(_SF_CORE!$A$2="BLOCK",NA(),IF(OR(D4840="",E4840=""),"",E4840-D4840))</f>
        <v/>
      </c>
    </row>
    <row r="4841" spans="6:6" ht="16" x14ac:dyDescent="0.2">
      <c r="F4841" s="47" t="str">
        <f ca="1">IF(_SF_CORE!$A$2="BLOCK",NA(),IF(OR(D4841="",E4841=""),"",E4841-D4841))</f>
        <v/>
      </c>
    </row>
    <row r="4842" spans="6:6" ht="16" x14ac:dyDescent="0.2">
      <c r="F4842" s="47" t="str">
        <f ca="1">IF(_SF_CORE!$A$2="BLOCK",NA(),IF(OR(D4842="",E4842=""),"",E4842-D4842))</f>
        <v/>
      </c>
    </row>
    <row r="4843" spans="6:6" ht="16" x14ac:dyDescent="0.2">
      <c r="F4843" s="47" t="str">
        <f ca="1">IF(_SF_CORE!$A$2="BLOCK",NA(),IF(OR(D4843="",E4843=""),"",E4843-D4843))</f>
        <v/>
      </c>
    </row>
    <row r="4844" spans="6:6" ht="16" x14ac:dyDescent="0.2">
      <c r="F4844" s="47" t="str">
        <f ca="1">IF(_SF_CORE!$A$2="BLOCK",NA(),IF(OR(D4844="",E4844=""),"",E4844-D4844))</f>
        <v/>
      </c>
    </row>
    <row r="4845" spans="6:6" ht="16" x14ac:dyDescent="0.2">
      <c r="F4845" s="47" t="str">
        <f ca="1">IF(_SF_CORE!$A$2="BLOCK",NA(),IF(OR(D4845="",E4845=""),"",E4845-D4845))</f>
        <v/>
      </c>
    </row>
    <row r="4846" spans="6:6" ht="16" x14ac:dyDescent="0.2">
      <c r="F4846" s="47" t="str">
        <f ca="1">IF(_SF_CORE!$A$2="BLOCK",NA(),IF(OR(D4846="",E4846=""),"",E4846-D4846))</f>
        <v/>
      </c>
    </row>
    <row r="4847" spans="6:6" ht="16" x14ac:dyDescent="0.2">
      <c r="F4847" s="47" t="str">
        <f ca="1">IF(_SF_CORE!$A$2="BLOCK",NA(),IF(OR(D4847="",E4847=""),"",E4847-D4847))</f>
        <v/>
      </c>
    </row>
    <row r="4848" spans="6:6" ht="16" x14ac:dyDescent="0.2">
      <c r="F4848" s="47" t="str">
        <f ca="1">IF(_SF_CORE!$A$2="BLOCK",NA(),IF(OR(D4848="",E4848=""),"",E4848-D4848))</f>
        <v/>
      </c>
    </row>
    <row r="4849" spans="6:6" ht="16" x14ac:dyDescent="0.2">
      <c r="F4849" s="47" t="str">
        <f ca="1">IF(_SF_CORE!$A$2="BLOCK",NA(),IF(OR(D4849="",E4849=""),"",E4849-D4849))</f>
        <v/>
      </c>
    </row>
    <row r="4850" spans="6:6" ht="16" x14ac:dyDescent="0.2">
      <c r="F4850" s="47" t="str">
        <f ca="1">IF(_SF_CORE!$A$2="BLOCK",NA(),IF(OR(D4850="",E4850=""),"",E4850-D4850))</f>
        <v/>
      </c>
    </row>
    <row r="4851" spans="6:6" ht="16" x14ac:dyDescent="0.2">
      <c r="F4851" s="47" t="str">
        <f ca="1">IF(_SF_CORE!$A$2="BLOCK",NA(),IF(OR(D4851="",E4851=""),"",E4851-D4851))</f>
        <v/>
      </c>
    </row>
    <row r="4852" spans="6:6" ht="16" x14ac:dyDescent="0.2">
      <c r="F4852" s="47" t="str">
        <f ca="1">IF(_SF_CORE!$A$2="BLOCK",NA(),IF(OR(D4852="",E4852=""),"",E4852-D4852))</f>
        <v/>
      </c>
    </row>
    <row r="4853" spans="6:6" ht="16" x14ac:dyDescent="0.2">
      <c r="F4853" s="47" t="str">
        <f ca="1">IF(_SF_CORE!$A$2="BLOCK",NA(),IF(OR(D4853="",E4853=""),"",E4853-D4853))</f>
        <v/>
      </c>
    </row>
    <row r="4854" spans="6:6" ht="16" x14ac:dyDescent="0.2">
      <c r="F4854" s="47" t="str">
        <f ca="1">IF(_SF_CORE!$A$2="BLOCK",NA(),IF(OR(D4854="",E4854=""),"",E4854-D4854))</f>
        <v/>
      </c>
    </row>
    <row r="4855" spans="6:6" ht="16" x14ac:dyDescent="0.2">
      <c r="F4855" s="47" t="str">
        <f ca="1">IF(_SF_CORE!$A$2="BLOCK",NA(),IF(OR(D4855="",E4855=""),"",E4855-D4855))</f>
        <v/>
      </c>
    </row>
    <row r="4856" spans="6:6" ht="16" x14ac:dyDescent="0.2">
      <c r="F4856" s="47" t="str">
        <f ca="1">IF(_SF_CORE!$A$2="BLOCK",NA(),IF(OR(D4856="",E4856=""),"",E4856-D4856))</f>
        <v/>
      </c>
    </row>
    <row r="4857" spans="6:6" ht="16" x14ac:dyDescent="0.2">
      <c r="F4857" s="47" t="str">
        <f ca="1">IF(_SF_CORE!$A$2="BLOCK",NA(),IF(OR(D4857="",E4857=""),"",E4857-D4857))</f>
        <v/>
      </c>
    </row>
    <row r="4858" spans="6:6" ht="16" x14ac:dyDescent="0.2">
      <c r="F4858" s="47" t="str">
        <f ca="1">IF(_SF_CORE!$A$2="BLOCK",NA(),IF(OR(D4858="",E4858=""),"",E4858-D4858))</f>
        <v/>
      </c>
    </row>
    <row r="4859" spans="6:6" ht="16" x14ac:dyDescent="0.2">
      <c r="F4859" s="47" t="str">
        <f ca="1">IF(_SF_CORE!$A$2="BLOCK",NA(),IF(OR(D4859="",E4859=""),"",E4859-D4859))</f>
        <v/>
      </c>
    </row>
    <row r="4860" spans="6:6" ht="16" x14ac:dyDescent="0.2">
      <c r="F4860" s="47" t="str">
        <f ca="1">IF(_SF_CORE!$A$2="BLOCK",NA(),IF(OR(D4860="",E4860=""),"",E4860-D4860))</f>
        <v/>
      </c>
    </row>
    <row r="4861" spans="6:6" ht="16" x14ac:dyDescent="0.2">
      <c r="F4861" s="47" t="str">
        <f ca="1">IF(_SF_CORE!$A$2="BLOCK",NA(),IF(OR(D4861="",E4861=""),"",E4861-D4861))</f>
        <v/>
      </c>
    </row>
    <row r="4862" spans="6:6" ht="16" x14ac:dyDescent="0.2">
      <c r="F4862" s="47" t="str">
        <f ca="1">IF(_SF_CORE!$A$2="BLOCK",NA(),IF(OR(D4862="",E4862=""),"",E4862-D4862))</f>
        <v/>
      </c>
    </row>
    <row r="4863" spans="6:6" ht="16" x14ac:dyDescent="0.2">
      <c r="F4863" s="47" t="str">
        <f ca="1">IF(_SF_CORE!$A$2="BLOCK",NA(),IF(OR(D4863="",E4863=""),"",E4863-D4863))</f>
        <v/>
      </c>
    </row>
    <row r="4864" spans="6:6" ht="16" x14ac:dyDescent="0.2">
      <c r="F4864" s="47" t="str">
        <f ca="1">IF(_SF_CORE!$A$2="BLOCK",NA(),IF(OR(D4864="",E4864=""),"",E4864-D4864))</f>
        <v/>
      </c>
    </row>
    <row r="4865" spans="6:6" ht="16" x14ac:dyDescent="0.2">
      <c r="F4865" s="47" t="str">
        <f ca="1">IF(_SF_CORE!$A$2="BLOCK",NA(),IF(OR(D4865="",E4865=""),"",E4865-D4865))</f>
        <v/>
      </c>
    </row>
    <row r="4866" spans="6:6" ht="16" x14ac:dyDescent="0.2">
      <c r="F4866" s="47" t="str">
        <f ca="1">IF(_SF_CORE!$A$2="BLOCK",NA(),IF(OR(D4866="",E4866=""),"",E4866-D4866))</f>
        <v/>
      </c>
    </row>
    <row r="4867" spans="6:6" ht="16" x14ac:dyDescent="0.2">
      <c r="F4867" s="47" t="str">
        <f ca="1">IF(_SF_CORE!$A$2="BLOCK",NA(),IF(OR(D4867="",E4867=""),"",E4867-D4867))</f>
        <v/>
      </c>
    </row>
    <row r="4868" spans="6:6" ht="16" x14ac:dyDescent="0.2">
      <c r="F4868" s="47" t="str">
        <f ca="1">IF(_SF_CORE!$A$2="BLOCK",NA(),IF(OR(D4868="",E4868=""),"",E4868-D4868))</f>
        <v/>
      </c>
    </row>
    <row r="4869" spans="6:6" ht="16" x14ac:dyDescent="0.2">
      <c r="F4869" s="47" t="str">
        <f ca="1">IF(_SF_CORE!$A$2="BLOCK",NA(),IF(OR(D4869="",E4869=""),"",E4869-D4869))</f>
        <v/>
      </c>
    </row>
    <row r="4870" spans="6:6" ht="16" x14ac:dyDescent="0.2">
      <c r="F4870" s="47" t="str">
        <f ca="1">IF(_SF_CORE!$A$2="BLOCK",NA(),IF(OR(D4870="",E4870=""),"",E4870-D4870))</f>
        <v/>
      </c>
    </row>
    <row r="4871" spans="6:6" ht="16" x14ac:dyDescent="0.2">
      <c r="F4871" s="47" t="str">
        <f ca="1">IF(_SF_CORE!$A$2="BLOCK",NA(),IF(OR(D4871="",E4871=""),"",E4871-D4871))</f>
        <v/>
      </c>
    </row>
    <row r="4872" spans="6:6" ht="16" x14ac:dyDescent="0.2">
      <c r="F4872" s="47" t="str">
        <f ca="1">IF(_SF_CORE!$A$2="BLOCK",NA(),IF(OR(D4872="",E4872=""),"",E4872-D4872))</f>
        <v/>
      </c>
    </row>
    <row r="4873" spans="6:6" ht="16" x14ac:dyDescent="0.2">
      <c r="F4873" s="47" t="str">
        <f ca="1">IF(_SF_CORE!$A$2="BLOCK",NA(),IF(OR(D4873="",E4873=""),"",E4873-D4873))</f>
        <v/>
      </c>
    </row>
    <row r="4874" spans="6:6" ht="16" x14ac:dyDescent="0.2">
      <c r="F4874" s="47" t="str">
        <f ca="1">IF(_SF_CORE!$A$2="BLOCK",NA(),IF(OR(D4874="",E4874=""),"",E4874-D4874))</f>
        <v/>
      </c>
    </row>
    <row r="4875" spans="6:6" ht="16" x14ac:dyDescent="0.2">
      <c r="F4875" s="47" t="str">
        <f ca="1">IF(_SF_CORE!$A$2="BLOCK",NA(),IF(OR(D4875="",E4875=""),"",E4875-D4875))</f>
        <v/>
      </c>
    </row>
    <row r="4876" spans="6:6" ht="16" x14ac:dyDescent="0.2">
      <c r="F4876" s="47" t="str">
        <f ca="1">IF(_SF_CORE!$A$2="BLOCK",NA(),IF(OR(D4876="",E4876=""),"",E4876-D4876))</f>
        <v/>
      </c>
    </row>
    <row r="4877" spans="6:6" ht="16" x14ac:dyDescent="0.2">
      <c r="F4877" s="47" t="str">
        <f ca="1">IF(_SF_CORE!$A$2="BLOCK",NA(),IF(OR(D4877="",E4877=""),"",E4877-D4877))</f>
        <v/>
      </c>
    </row>
    <row r="4878" spans="6:6" ht="16" x14ac:dyDescent="0.2">
      <c r="F4878" s="47" t="str">
        <f ca="1">IF(_SF_CORE!$A$2="BLOCK",NA(),IF(OR(D4878="",E4878=""),"",E4878-D4878))</f>
        <v/>
      </c>
    </row>
    <row r="4879" spans="6:6" ht="16" x14ac:dyDescent="0.2">
      <c r="F4879" s="47" t="str">
        <f ca="1">IF(_SF_CORE!$A$2="BLOCK",NA(),IF(OR(D4879="",E4879=""),"",E4879-D4879))</f>
        <v/>
      </c>
    </row>
    <row r="4880" spans="6:6" ht="16" x14ac:dyDescent="0.2">
      <c r="F4880" s="47" t="str">
        <f ca="1">IF(_SF_CORE!$A$2="BLOCK",NA(),IF(OR(D4880="",E4880=""),"",E4880-D4880))</f>
        <v/>
      </c>
    </row>
    <row r="4881" spans="6:6" ht="16" x14ac:dyDescent="0.2">
      <c r="F4881" s="47" t="str">
        <f ca="1">IF(_SF_CORE!$A$2="BLOCK",NA(),IF(OR(D4881="",E4881=""),"",E4881-D4881))</f>
        <v/>
      </c>
    </row>
    <row r="4882" spans="6:6" ht="16" x14ac:dyDescent="0.2">
      <c r="F4882" s="47" t="str">
        <f ca="1">IF(_SF_CORE!$A$2="BLOCK",NA(),IF(OR(D4882="",E4882=""),"",E4882-D4882))</f>
        <v/>
      </c>
    </row>
    <row r="4883" spans="6:6" ht="16" x14ac:dyDescent="0.2">
      <c r="F4883" s="47" t="str">
        <f ca="1">IF(_SF_CORE!$A$2="BLOCK",NA(),IF(OR(D4883="",E4883=""),"",E4883-D4883))</f>
        <v/>
      </c>
    </row>
    <row r="4884" spans="6:6" ht="16" x14ac:dyDescent="0.2">
      <c r="F4884" s="47" t="str">
        <f ca="1">IF(_SF_CORE!$A$2="BLOCK",NA(),IF(OR(D4884="",E4884=""),"",E4884-D4884))</f>
        <v/>
      </c>
    </row>
    <row r="4885" spans="6:6" ht="16" x14ac:dyDescent="0.2">
      <c r="F4885" s="47" t="str">
        <f ca="1">IF(_SF_CORE!$A$2="BLOCK",NA(),IF(OR(D4885="",E4885=""),"",E4885-D4885))</f>
        <v/>
      </c>
    </row>
    <row r="4886" spans="6:6" ht="16" x14ac:dyDescent="0.2">
      <c r="F4886" s="47" t="str">
        <f ca="1">IF(_SF_CORE!$A$2="BLOCK",NA(),IF(OR(D4886="",E4886=""),"",E4886-D4886))</f>
        <v/>
      </c>
    </row>
    <row r="4887" spans="6:6" ht="16" x14ac:dyDescent="0.2">
      <c r="F4887" s="47" t="str">
        <f ca="1">IF(_SF_CORE!$A$2="BLOCK",NA(),IF(OR(D4887="",E4887=""),"",E4887-D4887))</f>
        <v/>
      </c>
    </row>
    <row r="4888" spans="6:6" ht="16" x14ac:dyDescent="0.2">
      <c r="F4888" s="47" t="str">
        <f ca="1">IF(_SF_CORE!$A$2="BLOCK",NA(),IF(OR(D4888="",E4888=""),"",E4888-D4888))</f>
        <v/>
      </c>
    </row>
    <row r="4889" spans="6:6" ht="16" x14ac:dyDescent="0.2">
      <c r="F4889" s="47" t="str">
        <f ca="1">IF(_SF_CORE!$A$2="BLOCK",NA(),IF(OR(D4889="",E4889=""),"",E4889-D4889))</f>
        <v/>
      </c>
    </row>
    <row r="4890" spans="6:6" ht="16" x14ac:dyDescent="0.2">
      <c r="F4890" s="47" t="str">
        <f ca="1">IF(_SF_CORE!$A$2="BLOCK",NA(),IF(OR(D4890="",E4890=""),"",E4890-D4890))</f>
        <v/>
      </c>
    </row>
    <row r="4891" spans="6:6" ht="16" x14ac:dyDescent="0.2">
      <c r="F4891" s="47" t="str">
        <f ca="1">IF(_SF_CORE!$A$2="BLOCK",NA(),IF(OR(D4891="",E4891=""),"",E4891-D4891))</f>
        <v/>
      </c>
    </row>
    <row r="4892" spans="6:6" ht="16" x14ac:dyDescent="0.2">
      <c r="F4892" s="47" t="str">
        <f ca="1">IF(_SF_CORE!$A$2="BLOCK",NA(),IF(OR(D4892="",E4892=""),"",E4892-D4892))</f>
        <v/>
      </c>
    </row>
    <row r="4893" spans="6:6" ht="16" x14ac:dyDescent="0.2">
      <c r="F4893" s="47" t="str">
        <f ca="1">IF(_SF_CORE!$A$2="BLOCK",NA(),IF(OR(D4893="",E4893=""),"",E4893-D4893))</f>
        <v/>
      </c>
    </row>
    <row r="4894" spans="6:6" ht="16" x14ac:dyDescent="0.2">
      <c r="F4894" s="47" t="str">
        <f ca="1">IF(_SF_CORE!$A$2="BLOCK",NA(),IF(OR(D4894="",E4894=""),"",E4894-D4894))</f>
        <v/>
      </c>
    </row>
    <row r="4895" spans="6:6" ht="16" x14ac:dyDescent="0.2">
      <c r="F4895" s="47" t="str">
        <f ca="1">IF(_SF_CORE!$A$2="BLOCK",NA(),IF(OR(D4895="",E4895=""),"",E4895-D4895))</f>
        <v/>
      </c>
    </row>
    <row r="4896" spans="6:6" ht="16" x14ac:dyDescent="0.2">
      <c r="F4896" s="47" t="str">
        <f ca="1">IF(_SF_CORE!$A$2="BLOCK",NA(),IF(OR(D4896="",E4896=""),"",E4896-D4896))</f>
        <v/>
      </c>
    </row>
    <row r="4897" spans="6:6" ht="16" x14ac:dyDescent="0.2">
      <c r="F4897" s="47" t="str">
        <f ca="1">IF(_SF_CORE!$A$2="BLOCK",NA(),IF(OR(D4897="",E4897=""),"",E4897-D4897))</f>
        <v/>
      </c>
    </row>
    <row r="4898" spans="6:6" ht="16" x14ac:dyDescent="0.2">
      <c r="F4898" s="47" t="str">
        <f ca="1">IF(_SF_CORE!$A$2="BLOCK",NA(),IF(OR(D4898="",E4898=""),"",E4898-D4898))</f>
        <v/>
      </c>
    </row>
    <row r="4899" spans="6:6" ht="16" x14ac:dyDescent="0.2">
      <c r="F4899" s="47" t="str">
        <f ca="1">IF(_SF_CORE!$A$2="BLOCK",NA(),IF(OR(D4899="",E4899=""),"",E4899-D4899))</f>
        <v/>
      </c>
    </row>
    <row r="4900" spans="6:6" ht="16" x14ac:dyDescent="0.2">
      <c r="F4900" s="47" t="str">
        <f ca="1">IF(_SF_CORE!$A$2="BLOCK",NA(),IF(OR(D4900="",E4900=""),"",E4900-D4900))</f>
        <v/>
      </c>
    </row>
    <row r="4901" spans="6:6" ht="16" x14ac:dyDescent="0.2">
      <c r="F4901" s="47" t="str">
        <f ca="1">IF(_SF_CORE!$A$2="BLOCK",NA(),IF(OR(D4901="",E4901=""),"",E4901-D4901))</f>
        <v/>
      </c>
    </row>
    <row r="4902" spans="6:6" ht="16" x14ac:dyDescent="0.2">
      <c r="F4902" s="47" t="str">
        <f ca="1">IF(_SF_CORE!$A$2="BLOCK",NA(),IF(OR(D4902="",E4902=""),"",E4902-D4902))</f>
        <v/>
      </c>
    </row>
    <row r="4903" spans="6:6" ht="16" x14ac:dyDescent="0.2">
      <c r="F4903" s="47" t="str">
        <f ca="1">IF(_SF_CORE!$A$2="BLOCK",NA(),IF(OR(D4903="",E4903=""),"",E4903-D4903))</f>
        <v/>
      </c>
    </row>
    <row r="4904" spans="6:6" ht="16" x14ac:dyDescent="0.2">
      <c r="F4904" s="47" t="str">
        <f ca="1">IF(_SF_CORE!$A$2="BLOCK",NA(),IF(OR(D4904="",E4904=""),"",E4904-D4904))</f>
        <v/>
      </c>
    </row>
    <row r="4905" spans="6:6" ht="16" x14ac:dyDescent="0.2">
      <c r="F4905" s="47" t="str">
        <f ca="1">IF(_SF_CORE!$A$2="BLOCK",NA(),IF(OR(D4905="",E4905=""),"",E4905-D4905))</f>
        <v/>
      </c>
    </row>
    <row r="4906" spans="6:6" ht="16" x14ac:dyDescent="0.2">
      <c r="F4906" s="47" t="str">
        <f ca="1">IF(_SF_CORE!$A$2="BLOCK",NA(),IF(OR(D4906="",E4906=""),"",E4906-D4906))</f>
        <v/>
      </c>
    </row>
    <row r="4907" spans="6:6" ht="16" x14ac:dyDescent="0.2">
      <c r="F4907" s="47" t="str">
        <f ca="1">IF(_SF_CORE!$A$2="BLOCK",NA(),IF(OR(D4907="",E4907=""),"",E4907-D4907))</f>
        <v/>
      </c>
    </row>
    <row r="4908" spans="6:6" ht="16" x14ac:dyDescent="0.2">
      <c r="F4908" s="47" t="str">
        <f ca="1">IF(_SF_CORE!$A$2="BLOCK",NA(),IF(OR(D4908="",E4908=""),"",E4908-D4908))</f>
        <v/>
      </c>
    </row>
    <row r="4909" spans="6:6" ht="16" x14ac:dyDescent="0.2">
      <c r="F4909" s="47" t="str">
        <f ca="1">IF(_SF_CORE!$A$2="BLOCK",NA(),IF(OR(D4909="",E4909=""),"",E4909-D4909))</f>
        <v/>
      </c>
    </row>
    <row r="4910" spans="6:6" ht="16" x14ac:dyDescent="0.2">
      <c r="F4910" s="47" t="str">
        <f ca="1">IF(_SF_CORE!$A$2="BLOCK",NA(),IF(OR(D4910="",E4910=""),"",E4910-D4910))</f>
        <v/>
      </c>
    </row>
    <row r="4911" spans="6:6" ht="16" x14ac:dyDescent="0.2">
      <c r="F4911" s="47" t="str">
        <f ca="1">IF(_SF_CORE!$A$2="BLOCK",NA(),IF(OR(D4911="",E4911=""),"",E4911-D4911))</f>
        <v/>
      </c>
    </row>
    <row r="4912" spans="6:6" ht="16" x14ac:dyDescent="0.2">
      <c r="F4912" s="47" t="str">
        <f ca="1">IF(_SF_CORE!$A$2="BLOCK",NA(),IF(OR(D4912="",E4912=""),"",E4912-D4912))</f>
        <v/>
      </c>
    </row>
    <row r="4913" spans="6:6" ht="16" x14ac:dyDescent="0.2">
      <c r="F4913" s="47" t="str">
        <f ca="1">IF(_SF_CORE!$A$2="BLOCK",NA(),IF(OR(D4913="",E4913=""),"",E4913-D4913))</f>
        <v/>
      </c>
    </row>
    <row r="4914" spans="6:6" ht="16" x14ac:dyDescent="0.2">
      <c r="F4914" s="47" t="str">
        <f ca="1">IF(_SF_CORE!$A$2="BLOCK",NA(),IF(OR(D4914="",E4914=""),"",E4914-D4914))</f>
        <v/>
      </c>
    </row>
    <row r="4915" spans="6:6" ht="16" x14ac:dyDescent="0.2">
      <c r="F4915" s="47" t="str">
        <f ca="1">IF(_SF_CORE!$A$2="BLOCK",NA(),IF(OR(D4915="",E4915=""),"",E4915-D4915))</f>
        <v/>
      </c>
    </row>
    <row r="4916" spans="6:6" ht="16" x14ac:dyDescent="0.2">
      <c r="F4916" s="47" t="str">
        <f ca="1">IF(_SF_CORE!$A$2="BLOCK",NA(),IF(OR(D4916="",E4916=""),"",E4916-D4916))</f>
        <v/>
      </c>
    </row>
    <row r="4917" spans="6:6" ht="16" x14ac:dyDescent="0.2">
      <c r="F4917" s="47" t="str">
        <f ca="1">IF(_SF_CORE!$A$2="BLOCK",NA(),IF(OR(D4917="",E4917=""),"",E4917-D4917))</f>
        <v/>
      </c>
    </row>
    <row r="4918" spans="6:6" ht="16" x14ac:dyDescent="0.2">
      <c r="F4918" s="47" t="str">
        <f ca="1">IF(_SF_CORE!$A$2="BLOCK",NA(),IF(OR(D4918="",E4918=""),"",E4918-D4918))</f>
        <v/>
      </c>
    </row>
    <row r="4919" spans="6:6" ht="16" x14ac:dyDescent="0.2">
      <c r="F4919" s="47" t="str">
        <f ca="1">IF(_SF_CORE!$A$2="BLOCK",NA(),IF(OR(D4919="",E4919=""),"",E4919-D4919))</f>
        <v/>
      </c>
    </row>
    <row r="4920" spans="6:6" ht="16" x14ac:dyDescent="0.2">
      <c r="F4920" s="47" t="str">
        <f ca="1">IF(_SF_CORE!$A$2="BLOCK",NA(),IF(OR(D4920="",E4920=""),"",E4920-D4920))</f>
        <v/>
      </c>
    </row>
    <row r="4921" spans="6:6" ht="16" x14ac:dyDescent="0.2">
      <c r="F4921" s="47" t="str">
        <f ca="1">IF(_SF_CORE!$A$2="BLOCK",NA(),IF(OR(D4921="",E4921=""),"",E4921-D4921))</f>
        <v/>
      </c>
    </row>
    <row r="4922" spans="6:6" ht="16" x14ac:dyDescent="0.2">
      <c r="F4922" s="47" t="str">
        <f ca="1">IF(_SF_CORE!$A$2="BLOCK",NA(),IF(OR(D4922="",E4922=""),"",E4922-D4922))</f>
        <v/>
      </c>
    </row>
    <row r="4923" spans="6:6" ht="16" x14ac:dyDescent="0.2">
      <c r="F4923" s="47" t="str">
        <f ca="1">IF(_SF_CORE!$A$2="BLOCK",NA(),IF(OR(D4923="",E4923=""),"",E4923-D4923))</f>
        <v/>
      </c>
    </row>
    <row r="4924" spans="6:6" ht="16" x14ac:dyDescent="0.2">
      <c r="F4924" s="47" t="str">
        <f ca="1">IF(_SF_CORE!$A$2="BLOCK",NA(),IF(OR(D4924="",E4924=""),"",E4924-D4924))</f>
        <v/>
      </c>
    </row>
    <row r="4925" spans="6:6" ht="16" x14ac:dyDescent="0.2">
      <c r="F4925" s="47" t="str">
        <f ca="1">IF(_SF_CORE!$A$2="BLOCK",NA(),IF(OR(D4925="",E4925=""),"",E4925-D4925))</f>
        <v/>
      </c>
    </row>
    <row r="4926" spans="6:6" ht="16" x14ac:dyDescent="0.2">
      <c r="F4926" s="47" t="str">
        <f ca="1">IF(_SF_CORE!$A$2="BLOCK",NA(),IF(OR(D4926="",E4926=""),"",E4926-D4926))</f>
        <v/>
      </c>
    </row>
    <row r="4927" spans="6:6" ht="16" x14ac:dyDescent="0.2">
      <c r="F4927" s="47" t="str">
        <f ca="1">IF(_SF_CORE!$A$2="BLOCK",NA(),IF(OR(D4927="",E4927=""),"",E4927-D4927))</f>
        <v/>
      </c>
    </row>
    <row r="4928" spans="6:6" ht="16" x14ac:dyDescent="0.2">
      <c r="F4928" s="47" t="str">
        <f ca="1">IF(_SF_CORE!$A$2="BLOCK",NA(),IF(OR(D4928="",E4928=""),"",E4928-D4928))</f>
        <v/>
      </c>
    </row>
    <row r="4929" spans="6:6" ht="16" x14ac:dyDescent="0.2">
      <c r="F4929" s="47" t="str">
        <f ca="1">IF(_SF_CORE!$A$2="BLOCK",NA(),IF(OR(D4929="",E4929=""),"",E4929-D4929))</f>
        <v/>
      </c>
    </row>
    <row r="4930" spans="6:6" ht="16" x14ac:dyDescent="0.2">
      <c r="F4930" s="47" t="str">
        <f ca="1">IF(_SF_CORE!$A$2="BLOCK",NA(),IF(OR(D4930="",E4930=""),"",E4930-D4930))</f>
        <v/>
      </c>
    </row>
    <row r="4931" spans="6:6" ht="16" x14ac:dyDescent="0.2">
      <c r="F4931" s="47" t="str">
        <f ca="1">IF(_SF_CORE!$A$2="BLOCK",NA(),IF(OR(D4931="",E4931=""),"",E4931-D4931))</f>
        <v/>
      </c>
    </row>
    <row r="4932" spans="6:6" ht="16" x14ac:dyDescent="0.2">
      <c r="F4932" s="47" t="str">
        <f ca="1">IF(_SF_CORE!$A$2="BLOCK",NA(),IF(OR(D4932="",E4932=""),"",E4932-D4932))</f>
        <v/>
      </c>
    </row>
    <row r="4933" spans="6:6" ht="16" x14ac:dyDescent="0.2">
      <c r="F4933" s="47" t="str">
        <f ca="1">IF(_SF_CORE!$A$2="BLOCK",NA(),IF(OR(D4933="",E4933=""),"",E4933-D4933))</f>
        <v/>
      </c>
    </row>
    <row r="4934" spans="6:6" ht="16" x14ac:dyDescent="0.2">
      <c r="F4934" s="47" t="str">
        <f ca="1">IF(_SF_CORE!$A$2="BLOCK",NA(),IF(OR(D4934="",E4934=""),"",E4934-D4934))</f>
        <v/>
      </c>
    </row>
    <row r="4935" spans="6:6" ht="16" x14ac:dyDescent="0.2">
      <c r="F4935" s="47" t="str">
        <f ca="1">IF(_SF_CORE!$A$2="BLOCK",NA(),IF(OR(D4935="",E4935=""),"",E4935-D4935))</f>
        <v/>
      </c>
    </row>
    <row r="4936" spans="6:6" ht="16" x14ac:dyDescent="0.2">
      <c r="F4936" s="47" t="str">
        <f ca="1">IF(_SF_CORE!$A$2="BLOCK",NA(),IF(OR(D4936="",E4936=""),"",E4936-D4936))</f>
        <v/>
      </c>
    </row>
    <row r="4937" spans="6:6" ht="16" x14ac:dyDescent="0.2">
      <c r="F4937" s="47" t="str">
        <f ca="1">IF(_SF_CORE!$A$2="BLOCK",NA(),IF(OR(D4937="",E4937=""),"",E4937-D4937))</f>
        <v/>
      </c>
    </row>
    <row r="4938" spans="6:6" ht="16" x14ac:dyDescent="0.2">
      <c r="F4938" s="47" t="str">
        <f ca="1">IF(_SF_CORE!$A$2="BLOCK",NA(),IF(OR(D4938="",E4938=""),"",E4938-D4938))</f>
        <v/>
      </c>
    </row>
    <row r="4939" spans="6:6" ht="16" x14ac:dyDescent="0.2">
      <c r="F4939" s="47" t="str">
        <f ca="1">IF(_SF_CORE!$A$2="BLOCK",NA(),IF(OR(D4939="",E4939=""),"",E4939-D4939))</f>
        <v/>
      </c>
    </row>
    <row r="4940" spans="6:6" ht="16" x14ac:dyDescent="0.2">
      <c r="F4940" s="47" t="str">
        <f ca="1">IF(_SF_CORE!$A$2="BLOCK",NA(),IF(OR(D4940="",E4940=""),"",E4940-D4940))</f>
        <v/>
      </c>
    </row>
    <row r="4941" spans="6:6" ht="16" x14ac:dyDescent="0.2">
      <c r="F4941" s="47" t="str">
        <f ca="1">IF(_SF_CORE!$A$2="BLOCK",NA(),IF(OR(D4941="",E4941=""),"",E4941-D4941))</f>
        <v/>
      </c>
    </row>
    <row r="4942" spans="6:6" ht="16" x14ac:dyDescent="0.2">
      <c r="F4942" s="47" t="str">
        <f ca="1">IF(_SF_CORE!$A$2="BLOCK",NA(),IF(OR(D4942="",E4942=""),"",E4942-D4942))</f>
        <v/>
      </c>
    </row>
    <row r="4943" spans="6:6" ht="16" x14ac:dyDescent="0.2">
      <c r="F4943" s="47" t="str">
        <f ca="1">IF(_SF_CORE!$A$2="BLOCK",NA(),IF(OR(D4943="",E4943=""),"",E4943-D4943))</f>
        <v/>
      </c>
    </row>
    <row r="4944" spans="6:6" ht="16" x14ac:dyDescent="0.2">
      <c r="F4944" s="47" t="str">
        <f ca="1">IF(_SF_CORE!$A$2="BLOCK",NA(),IF(OR(D4944="",E4944=""),"",E4944-D4944))</f>
        <v/>
      </c>
    </row>
    <row r="4945" spans="6:6" ht="16" x14ac:dyDescent="0.2">
      <c r="F4945" s="47" t="str">
        <f ca="1">IF(_SF_CORE!$A$2="BLOCK",NA(),IF(OR(D4945="",E4945=""),"",E4945-D4945))</f>
        <v/>
      </c>
    </row>
    <row r="4946" spans="6:6" ht="16" x14ac:dyDescent="0.2">
      <c r="F4946" s="47" t="str">
        <f ca="1">IF(_SF_CORE!$A$2="BLOCK",NA(),IF(OR(D4946="",E4946=""),"",E4946-D4946))</f>
        <v/>
      </c>
    </row>
    <row r="4947" spans="6:6" ht="16" x14ac:dyDescent="0.2">
      <c r="F4947" s="47" t="str">
        <f ca="1">IF(_SF_CORE!$A$2="BLOCK",NA(),IF(OR(D4947="",E4947=""),"",E4947-D4947))</f>
        <v/>
      </c>
    </row>
    <row r="4948" spans="6:6" ht="16" x14ac:dyDescent="0.2">
      <c r="F4948" s="47" t="str">
        <f ca="1">IF(_SF_CORE!$A$2="BLOCK",NA(),IF(OR(D4948="",E4948=""),"",E4948-D4948))</f>
        <v/>
      </c>
    </row>
    <row r="4949" spans="6:6" ht="16" x14ac:dyDescent="0.2">
      <c r="F4949" s="47" t="str">
        <f ca="1">IF(_SF_CORE!$A$2="BLOCK",NA(),IF(OR(D4949="",E4949=""),"",E4949-D4949))</f>
        <v/>
      </c>
    </row>
    <row r="4950" spans="6:6" ht="16" x14ac:dyDescent="0.2">
      <c r="F4950" s="47" t="str">
        <f ca="1">IF(_SF_CORE!$A$2="BLOCK",NA(),IF(OR(D4950="",E4950=""),"",E4950-D4950))</f>
        <v/>
      </c>
    </row>
    <row r="4951" spans="6:6" ht="16" x14ac:dyDescent="0.2">
      <c r="F4951" s="47" t="str">
        <f ca="1">IF(_SF_CORE!$A$2="BLOCK",NA(),IF(OR(D4951="",E4951=""),"",E4951-D4951))</f>
        <v/>
      </c>
    </row>
    <row r="4952" spans="6:6" ht="16" x14ac:dyDescent="0.2">
      <c r="F4952" s="47" t="str">
        <f ca="1">IF(_SF_CORE!$A$2="BLOCK",NA(),IF(OR(D4952="",E4952=""),"",E4952-D4952))</f>
        <v/>
      </c>
    </row>
    <row r="4953" spans="6:6" ht="16" x14ac:dyDescent="0.2">
      <c r="F4953" s="47" t="str">
        <f ca="1">IF(_SF_CORE!$A$2="BLOCK",NA(),IF(OR(D4953="",E4953=""),"",E4953-D4953))</f>
        <v/>
      </c>
    </row>
    <row r="4954" spans="6:6" ht="16" x14ac:dyDescent="0.2">
      <c r="F4954" s="47" t="str">
        <f ca="1">IF(_SF_CORE!$A$2="BLOCK",NA(),IF(OR(D4954="",E4954=""),"",E4954-D4954))</f>
        <v/>
      </c>
    </row>
    <row r="4955" spans="6:6" ht="16" x14ac:dyDescent="0.2">
      <c r="F4955" s="47" t="str">
        <f ca="1">IF(_SF_CORE!$A$2="BLOCK",NA(),IF(OR(D4955="",E4955=""),"",E4955-D4955))</f>
        <v/>
      </c>
    </row>
    <row r="4956" spans="6:6" ht="16" x14ac:dyDescent="0.2">
      <c r="F4956" s="47" t="str">
        <f ca="1">IF(_SF_CORE!$A$2="BLOCK",NA(),IF(OR(D4956="",E4956=""),"",E4956-D4956))</f>
        <v/>
      </c>
    </row>
    <row r="4957" spans="6:6" ht="16" x14ac:dyDescent="0.2">
      <c r="F4957" s="47" t="str">
        <f ca="1">IF(_SF_CORE!$A$2="BLOCK",NA(),IF(OR(D4957="",E4957=""),"",E4957-D4957))</f>
        <v/>
      </c>
    </row>
    <row r="4958" spans="6:6" ht="16" x14ac:dyDescent="0.2">
      <c r="F4958" s="47" t="str">
        <f ca="1">IF(_SF_CORE!$A$2="BLOCK",NA(),IF(OR(D4958="",E4958=""),"",E4958-D4958))</f>
        <v/>
      </c>
    </row>
    <row r="4959" spans="6:6" ht="16" x14ac:dyDescent="0.2">
      <c r="F4959" s="47" t="str">
        <f ca="1">IF(_SF_CORE!$A$2="BLOCK",NA(),IF(OR(D4959="",E4959=""),"",E4959-D4959))</f>
        <v/>
      </c>
    </row>
    <row r="4960" spans="6:6" ht="16" x14ac:dyDescent="0.2">
      <c r="F4960" s="47" t="str">
        <f ca="1">IF(_SF_CORE!$A$2="BLOCK",NA(),IF(OR(D4960="",E4960=""),"",E4960-D4960))</f>
        <v/>
      </c>
    </row>
    <row r="4961" spans="6:6" ht="16" x14ac:dyDescent="0.2">
      <c r="F4961" s="47" t="str">
        <f ca="1">IF(_SF_CORE!$A$2="BLOCK",NA(),IF(OR(D4961="",E4961=""),"",E4961-D4961))</f>
        <v/>
      </c>
    </row>
    <row r="4962" spans="6:6" ht="16" x14ac:dyDescent="0.2">
      <c r="F4962" s="47" t="str">
        <f ca="1">IF(_SF_CORE!$A$2="BLOCK",NA(),IF(OR(D4962="",E4962=""),"",E4962-D4962))</f>
        <v/>
      </c>
    </row>
    <row r="4963" spans="6:6" ht="16" x14ac:dyDescent="0.2">
      <c r="F4963" s="47" t="str">
        <f ca="1">IF(_SF_CORE!$A$2="BLOCK",NA(),IF(OR(D4963="",E4963=""),"",E4963-D4963))</f>
        <v/>
      </c>
    </row>
    <row r="4964" spans="6:6" ht="16" x14ac:dyDescent="0.2">
      <c r="F4964" s="47" t="str">
        <f ca="1">IF(_SF_CORE!$A$2="BLOCK",NA(),IF(OR(D4964="",E4964=""),"",E4964-D4964))</f>
        <v/>
      </c>
    </row>
    <row r="4965" spans="6:6" ht="16" x14ac:dyDescent="0.2">
      <c r="F4965" s="47" t="str">
        <f ca="1">IF(_SF_CORE!$A$2="BLOCK",NA(),IF(OR(D4965="",E4965=""),"",E4965-D4965))</f>
        <v/>
      </c>
    </row>
    <row r="4966" spans="6:6" ht="16" x14ac:dyDescent="0.2">
      <c r="F4966" s="47" t="str">
        <f ca="1">IF(_SF_CORE!$A$2="BLOCK",NA(),IF(OR(D4966="",E4966=""),"",E4966-D4966))</f>
        <v/>
      </c>
    </row>
    <row r="4967" spans="6:6" ht="16" x14ac:dyDescent="0.2">
      <c r="F4967" s="47" t="str">
        <f ca="1">IF(_SF_CORE!$A$2="BLOCK",NA(),IF(OR(D4967="",E4967=""),"",E4967-D4967))</f>
        <v/>
      </c>
    </row>
    <row r="4968" spans="6:6" ht="16" x14ac:dyDescent="0.2">
      <c r="F4968" s="47" t="str">
        <f ca="1">IF(_SF_CORE!$A$2="BLOCK",NA(),IF(OR(D4968="",E4968=""),"",E4968-D4968))</f>
        <v/>
      </c>
    </row>
    <row r="4969" spans="6:6" ht="16" x14ac:dyDescent="0.2">
      <c r="F4969" s="47" t="str">
        <f ca="1">IF(_SF_CORE!$A$2="BLOCK",NA(),IF(OR(D4969="",E4969=""),"",E4969-D4969))</f>
        <v/>
      </c>
    </row>
    <row r="4970" spans="6:6" ht="16" x14ac:dyDescent="0.2">
      <c r="F4970" s="47" t="str">
        <f ca="1">IF(_SF_CORE!$A$2="BLOCK",NA(),IF(OR(D4970="",E4970=""),"",E4970-D4970))</f>
        <v/>
      </c>
    </row>
    <row r="4971" spans="6:6" ht="16" x14ac:dyDescent="0.2">
      <c r="F4971" s="47" t="str">
        <f ca="1">IF(_SF_CORE!$A$2="BLOCK",NA(),IF(OR(D4971="",E4971=""),"",E4971-D4971))</f>
        <v/>
      </c>
    </row>
    <row r="4972" spans="6:6" ht="16" x14ac:dyDescent="0.2">
      <c r="F4972" s="47" t="str">
        <f ca="1">IF(_SF_CORE!$A$2="BLOCK",NA(),IF(OR(D4972="",E4972=""),"",E4972-D4972))</f>
        <v/>
      </c>
    </row>
    <row r="4973" spans="6:6" ht="16" x14ac:dyDescent="0.2">
      <c r="F4973" s="47" t="str">
        <f ca="1">IF(_SF_CORE!$A$2="BLOCK",NA(),IF(OR(D4973="",E4973=""),"",E4973-D4973))</f>
        <v/>
      </c>
    </row>
    <row r="4974" spans="6:6" ht="16" x14ac:dyDescent="0.2">
      <c r="F4974" s="47" t="str">
        <f ca="1">IF(_SF_CORE!$A$2="BLOCK",NA(),IF(OR(D4974="",E4974=""),"",E4974-D4974))</f>
        <v/>
      </c>
    </row>
    <row r="4975" spans="6:6" ht="16" x14ac:dyDescent="0.2">
      <c r="F4975" s="47" t="str">
        <f ca="1">IF(_SF_CORE!$A$2="BLOCK",NA(),IF(OR(D4975="",E4975=""),"",E4975-D4975))</f>
        <v/>
      </c>
    </row>
    <row r="4976" spans="6:6" ht="16" x14ac:dyDescent="0.2">
      <c r="F4976" s="47" t="str">
        <f ca="1">IF(_SF_CORE!$A$2="BLOCK",NA(),IF(OR(D4976="",E4976=""),"",E4976-D4976))</f>
        <v/>
      </c>
    </row>
    <row r="4977" spans="6:6" ht="16" x14ac:dyDescent="0.2">
      <c r="F4977" s="47" t="str">
        <f ca="1">IF(_SF_CORE!$A$2="BLOCK",NA(),IF(OR(D4977="",E4977=""),"",E4977-D4977))</f>
        <v/>
      </c>
    </row>
    <row r="4978" spans="6:6" ht="16" x14ac:dyDescent="0.2">
      <c r="F4978" s="47" t="str">
        <f ca="1">IF(_SF_CORE!$A$2="BLOCK",NA(),IF(OR(D4978="",E4978=""),"",E4978-D4978))</f>
        <v/>
      </c>
    </row>
    <row r="4979" spans="6:6" ht="16" x14ac:dyDescent="0.2">
      <c r="F4979" s="47" t="str">
        <f ca="1">IF(_SF_CORE!$A$2="BLOCK",NA(),IF(OR(D4979="",E4979=""),"",E4979-D4979))</f>
        <v/>
      </c>
    </row>
    <row r="4980" spans="6:6" ht="16" x14ac:dyDescent="0.2">
      <c r="F4980" s="47" t="str">
        <f ca="1">IF(_SF_CORE!$A$2="BLOCK",NA(),IF(OR(D4980="",E4980=""),"",E4980-D4980))</f>
        <v/>
      </c>
    </row>
    <row r="4981" spans="6:6" ht="16" x14ac:dyDescent="0.2">
      <c r="F4981" s="47" t="str">
        <f ca="1">IF(_SF_CORE!$A$2="BLOCK",NA(),IF(OR(D4981="",E4981=""),"",E4981-D4981))</f>
        <v/>
      </c>
    </row>
    <row r="4982" spans="6:6" ht="16" x14ac:dyDescent="0.2">
      <c r="F4982" s="47" t="str">
        <f ca="1">IF(_SF_CORE!$A$2="BLOCK",NA(),IF(OR(D4982="",E4982=""),"",E4982-D4982))</f>
        <v/>
      </c>
    </row>
    <row r="4983" spans="6:6" ht="16" x14ac:dyDescent="0.2">
      <c r="F4983" s="47" t="str">
        <f ca="1">IF(_SF_CORE!$A$2="BLOCK",NA(),IF(OR(D4983="",E4983=""),"",E4983-D4983))</f>
        <v/>
      </c>
    </row>
    <row r="4984" spans="6:6" ht="16" x14ac:dyDescent="0.2">
      <c r="F4984" s="47" t="str">
        <f ca="1">IF(_SF_CORE!$A$2="BLOCK",NA(),IF(OR(D4984="",E4984=""),"",E4984-D4984))</f>
        <v/>
      </c>
    </row>
    <row r="4985" spans="6:6" ht="16" x14ac:dyDescent="0.2">
      <c r="F4985" s="47" t="str">
        <f ca="1">IF(_SF_CORE!$A$2="BLOCK",NA(),IF(OR(D4985="",E4985=""),"",E4985-D4985))</f>
        <v/>
      </c>
    </row>
    <row r="4986" spans="6:6" ht="16" x14ac:dyDescent="0.2">
      <c r="F4986" s="47" t="str">
        <f ca="1">IF(_SF_CORE!$A$2="BLOCK",NA(),IF(OR(D4986="",E4986=""),"",E4986-D4986))</f>
        <v/>
      </c>
    </row>
    <row r="4987" spans="6:6" ht="16" x14ac:dyDescent="0.2">
      <c r="F4987" s="47" t="str">
        <f ca="1">IF(_SF_CORE!$A$2="BLOCK",NA(),IF(OR(D4987="",E4987=""),"",E4987-D4987))</f>
        <v/>
      </c>
    </row>
    <row r="4988" spans="6:6" ht="16" x14ac:dyDescent="0.2">
      <c r="F4988" s="47" t="str">
        <f ca="1">IF(_SF_CORE!$A$2="BLOCK",NA(),IF(OR(D4988="",E4988=""),"",E4988-D4988))</f>
        <v/>
      </c>
    </row>
    <row r="4989" spans="6:6" ht="16" x14ac:dyDescent="0.2">
      <c r="F4989" s="47" t="str">
        <f ca="1">IF(_SF_CORE!$A$2="BLOCK",NA(),IF(OR(D4989="",E4989=""),"",E4989-D4989))</f>
        <v/>
      </c>
    </row>
    <row r="4990" spans="6:6" ht="16" x14ac:dyDescent="0.2">
      <c r="F4990" s="47" t="str">
        <f ca="1">IF(_SF_CORE!$A$2="BLOCK",NA(),IF(OR(D4990="",E4990=""),"",E4990-D4990))</f>
        <v/>
      </c>
    </row>
    <row r="4991" spans="6:6" ht="16" x14ac:dyDescent="0.2">
      <c r="F4991" s="47" t="str">
        <f ca="1">IF(_SF_CORE!$A$2="BLOCK",NA(),IF(OR(D4991="",E4991=""),"",E4991-D4991))</f>
        <v/>
      </c>
    </row>
    <row r="4992" spans="6:6" ht="16" x14ac:dyDescent="0.2">
      <c r="F4992" s="47" t="str">
        <f ca="1">IF(_SF_CORE!$A$2="BLOCK",NA(),IF(OR(D4992="",E4992=""),"",E4992-D4992))</f>
        <v/>
      </c>
    </row>
    <row r="4993" spans="6:6" ht="16" x14ac:dyDescent="0.2">
      <c r="F4993" s="47" t="str">
        <f ca="1">IF(_SF_CORE!$A$2="BLOCK",NA(),IF(OR(D4993="",E4993=""),"",E4993-D4993))</f>
        <v/>
      </c>
    </row>
    <row r="4994" spans="6:6" ht="16" x14ac:dyDescent="0.2">
      <c r="F4994" s="47" t="str">
        <f ca="1">IF(_SF_CORE!$A$2="BLOCK",NA(),IF(OR(D4994="",E4994=""),"",E4994-D4994))</f>
        <v/>
      </c>
    </row>
    <row r="4995" spans="6:6" ht="16" x14ac:dyDescent="0.2">
      <c r="F4995" s="47" t="str">
        <f ca="1">IF(_SF_CORE!$A$2="BLOCK",NA(),IF(OR(D4995="",E4995=""),"",E4995-D4995))</f>
        <v/>
      </c>
    </row>
    <row r="4996" spans="6:6" ht="16" x14ac:dyDescent="0.2">
      <c r="F4996" s="47" t="str">
        <f ca="1">IF(_SF_CORE!$A$2="BLOCK",NA(),IF(OR(D4996="",E4996=""),"",E4996-D4996))</f>
        <v/>
      </c>
    </row>
    <row r="4997" spans="6:6" ht="16" x14ac:dyDescent="0.2">
      <c r="F4997" s="47" t="str">
        <f ca="1">IF(_SF_CORE!$A$2="BLOCK",NA(),IF(OR(D4997="",E4997=""),"",E4997-D4997))</f>
        <v/>
      </c>
    </row>
    <row r="4998" spans="6:6" ht="16" x14ac:dyDescent="0.2">
      <c r="F4998" s="47" t="str">
        <f ca="1">IF(_SF_CORE!$A$2="BLOCK",NA(),IF(OR(D4998="",E4998=""),"",E4998-D4998))</f>
        <v/>
      </c>
    </row>
    <row r="4999" spans="6:6" ht="16" x14ac:dyDescent="0.2">
      <c r="F4999" s="47" t="str">
        <f ca="1">IF(_SF_CORE!$A$2="BLOCK",NA(),IF(OR(D4999="",E4999=""),"",E4999-D4999))</f>
        <v/>
      </c>
    </row>
    <row r="5000" spans="6:6" ht="16" x14ac:dyDescent="0.2">
      <c r="F5000" s="47" t="str">
        <f ca="1">IF(_SF_CORE!$A$2="BLOCK",NA(),IF(OR(D5000="",E5000=""),"",E5000-D5000))</f>
        <v/>
      </c>
    </row>
    <row r="5001" spans="6:6" ht="16" x14ac:dyDescent="0.2">
      <c r="F5001" s="47" t="str">
        <f ca="1">IF(_SF_CORE!$A$2="BLOCK",NA(),IF(OR(D5001="",E5001=""),"",E5001-D5001))</f>
        <v/>
      </c>
    </row>
    <row r="5002" spans="6:6" ht="16" x14ac:dyDescent="0.2">
      <c r="F5002" s="47" t="str">
        <f ca="1">IF(_SF_CORE!$A$2="BLOCK",NA(),IF(OR(D5002="",E5002=""),"",E5002-D5002))</f>
        <v/>
      </c>
    </row>
    <row r="5003" spans="6:6" ht="16" x14ac:dyDescent="0.2">
      <c r="F5003" s="47" t="str">
        <f ca="1">IF(_SF_CORE!$A$2="BLOCK",NA(),IF(OR(D5003="",E5003=""),"",E5003-D5003))</f>
        <v/>
      </c>
    </row>
    <row r="5004" spans="6:6" ht="16" x14ac:dyDescent="0.2">
      <c r="F5004" s="47" t="str">
        <f ca="1">IF(_SF_CORE!$A$2="BLOCK",NA(),IF(OR(D5004="",E5004=""),"",E5004-D5004))</f>
        <v/>
      </c>
    </row>
    <row r="5005" spans="6:6" ht="16" x14ac:dyDescent="0.2">
      <c r="F5005" s="47" t="str">
        <f ca="1">IF(_SF_CORE!$A$2="BLOCK",NA(),IF(OR(D5005="",E5005=""),"",E5005-D5005))</f>
        <v/>
      </c>
    </row>
    <row r="5006" spans="6:6" ht="16" x14ac:dyDescent="0.2">
      <c r="F5006" s="47" t="str">
        <f ca="1">IF(_SF_CORE!$A$2="BLOCK",NA(),IF(OR(D5006="",E5006=""),"",E5006-D5006))</f>
        <v/>
      </c>
    </row>
    <row r="5007" spans="6:6" ht="16" x14ac:dyDescent="0.2">
      <c r="F5007" s="47" t="str">
        <f ca="1">IF(_SF_CORE!$A$2="BLOCK",NA(),IF(OR(D5007="",E5007=""),"",E5007-D5007))</f>
        <v/>
      </c>
    </row>
    <row r="5008" spans="6:6" ht="16" x14ac:dyDescent="0.2">
      <c r="F5008" s="47" t="str">
        <f ca="1">IF(_SF_CORE!$A$2="BLOCK",NA(),IF(OR(D5008="",E5008=""),"",E5008-D5008))</f>
        <v/>
      </c>
    </row>
    <row r="5009" spans="6:6" ht="16" x14ac:dyDescent="0.2">
      <c r="F5009" s="47" t="str">
        <f ca="1">IF(_SF_CORE!$A$2="BLOCK",NA(),IF(OR(D5009="",E5009=""),"",E5009-D5009))</f>
        <v/>
      </c>
    </row>
    <row r="5010" spans="6:6" ht="16" x14ac:dyDescent="0.2">
      <c r="F5010" s="47" t="str">
        <f ca="1">IF(_SF_CORE!$A$2="BLOCK",NA(),IF(OR(D5010="",E5010=""),"",E5010-D5010))</f>
        <v/>
      </c>
    </row>
    <row r="5011" spans="6:6" ht="16" x14ac:dyDescent="0.2">
      <c r="F5011" s="47" t="str">
        <f ca="1">IF(_SF_CORE!$A$2="BLOCK",NA(),IF(OR(D5011="",E5011=""),"",E5011-D5011))</f>
        <v/>
      </c>
    </row>
    <row r="5012" spans="6:6" ht="16" x14ac:dyDescent="0.2">
      <c r="F5012" s="47" t="str">
        <f ca="1">IF(_SF_CORE!$A$2="BLOCK",NA(),IF(OR(D5012="",E5012=""),"",E5012-D5012))</f>
        <v/>
      </c>
    </row>
    <row r="5013" spans="6:6" ht="16" x14ac:dyDescent="0.2">
      <c r="F5013" s="47" t="str">
        <f ca="1">IF(_SF_CORE!$A$2="BLOCK",NA(),IF(OR(D5013="",E5013=""),"",E5013-D5013))</f>
        <v/>
      </c>
    </row>
    <row r="5014" spans="6:6" ht="16" x14ac:dyDescent="0.2">
      <c r="F5014" s="47" t="str">
        <f ca="1">IF(_SF_CORE!$A$2="BLOCK",NA(),IF(OR(D5014="",E5014=""),"",E5014-D5014))</f>
        <v/>
      </c>
    </row>
    <row r="5015" spans="6:6" ht="16" x14ac:dyDescent="0.2">
      <c r="F5015" s="47" t="str">
        <f ca="1">IF(_SF_CORE!$A$2="BLOCK",NA(),IF(OR(D5015="",E5015=""),"",E5015-D5015))</f>
        <v/>
      </c>
    </row>
    <row r="5016" spans="6:6" ht="16" x14ac:dyDescent="0.2">
      <c r="F5016" s="47" t="str">
        <f ca="1">IF(_SF_CORE!$A$2="BLOCK",NA(),IF(OR(D5016="",E5016=""),"",E5016-D5016))</f>
        <v/>
      </c>
    </row>
    <row r="5017" spans="6:6" ht="16" x14ac:dyDescent="0.2">
      <c r="F5017" s="47" t="str">
        <f ca="1">IF(_SF_CORE!$A$2="BLOCK",NA(),IF(OR(D5017="",E5017=""),"",E5017-D5017))</f>
        <v/>
      </c>
    </row>
    <row r="5018" spans="6:6" ht="16" x14ac:dyDescent="0.2">
      <c r="F5018" s="47" t="str">
        <f ca="1">IF(_SF_CORE!$A$2="BLOCK",NA(),IF(OR(D5018="",E5018=""),"",E5018-D5018))</f>
        <v/>
      </c>
    </row>
    <row r="5019" spans="6:6" ht="16" x14ac:dyDescent="0.2">
      <c r="F5019" s="47" t="str">
        <f ca="1">IF(_SF_CORE!$A$2="BLOCK",NA(),IF(OR(D5019="",E5019=""),"",E5019-D5019))</f>
        <v/>
      </c>
    </row>
    <row r="5020" spans="6:6" ht="16" x14ac:dyDescent="0.2">
      <c r="F5020" s="47" t="str">
        <f ca="1">IF(_SF_CORE!$A$2="BLOCK",NA(),IF(OR(D5020="",E5020=""),"",E5020-D5020))</f>
        <v/>
      </c>
    </row>
    <row r="5021" spans="6:6" ht="16" x14ac:dyDescent="0.2">
      <c r="F5021" s="47" t="str">
        <f ca="1">IF(_SF_CORE!$A$2="BLOCK",NA(),IF(OR(D5021="",E5021=""),"",E5021-D5021))</f>
        <v/>
      </c>
    </row>
    <row r="5022" spans="6:6" ht="16" x14ac:dyDescent="0.2">
      <c r="F5022" s="47" t="str">
        <f ca="1">IF(_SF_CORE!$A$2="BLOCK",NA(),IF(OR(D5022="",E5022=""),"",E5022-D5022))</f>
        <v/>
      </c>
    </row>
    <row r="5023" spans="6:6" ht="16" x14ac:dyDescent="0.2">
      <c r="F5023" s="47" t="str">
        <f ca="1">IF(_SF_CORE!$A$2="BLOCK",NA(),IF(OR(D5023="",E5023=""),"",E5023-D5023))</f>
        <v/>
      </c>
    </row>
    <row r="5024" spans="6:6" ht="16" x14ac:dyDescent="0.2">
      <c r="F5024" s="47" t="str">
        <f ca="1">IF(_SF_CORE!$A$2="BLOCK",NA(),IF(OR(D5024="",E5024=""),"",E5024-D5024))</f>
        <v/>
      </c>
    </row>
    <row r="5025" spans="6:6" ht="16" x14ac:dyDescent="0.2">
      <c r="F5025" s="47" t="str">
        <f ca="1">IF(_SF_CORE!$A$2="BLOCK",NA(),IF(OR(D5025="",E5025=""),"",E5025-D5025))</f>
        <v/>
      </c>
    </row>
    <row r="5026" spans="6:6" ht="16" x14ac:dyDescent="0.2">
      <c r="F5026" s="47" t="str">
        <f ca="1">IF(_SF_CORE!$A$2="BLOCK",NA(),IF(OR(D5026="",E5026=""),"",E5026-D5026))</f>
        <v/>
      </c>
    </row>
    <row r="5027" spans="6:6" ht="16" x14ac:dyDescent="0.2">
      <c r="F5027" s="47" t="str">
        <f ca="1">IF(_SF_CORE!$A$2="BLOCK",NA(),IF(OR(D5027="",E5027=""),"",E5027-D5027))</f>
        <v/>
      </c>
    </row>
    <row r="5028" spans="6:6" ht="16" x14ac:dyDescent="0.2">
      <c r="F5028" s="47" t="str">
        <f ca="1">IF(_SF_CORE!$A$2="BLOCK",NA(),IF(OR(D5028="",E5028=""),"",E5028-D5028))</f>
        <v/>
      </c>
    </row>
    <row r="5029" spans="6:6" ht="16" x14ac:dyDescent="0.2">
      <c r="F5029" s="47" t="str">
        <f ca="1">IF(_SF_CORE!$A$2="BLOCK",NA(),IF(OR(D5029="",E5029=""),"",E5029-D5029))</f>
        <v/>
      </c>
    </row>
    <row r="5030" spans="6:6" ht="16" x14ac:dyDescent="0.2">
      <c r="F5030" s="47" t="str">
        <f ca="1">IF(_SF_CORE!$A$2="BLOCK",NA(),IF(OR(D5030="",E5030=""),"",E5030-D5030))</f>
        <v/>
      </c>
    </row>
    <row r="5031" spans="6:6" ht="16" x14ac:dyDescent="0.2">
      <c r="F5031" s="47" t="str">
        <f ca="1">IF(_SF_CORE!$A$2="BLOCK",NA(),IF(OR(D5031="",E5031=""),"",E5031-D5031))</f>
        <v/>
      </c>
    </row>
    <row r="5032" spans="6:6" ht="16" x14ac:dyDescent="0.2">
      <c r="F5032" s="47" t="str">
        <f ca="1">IF(_SF_CORE!$A$2="BLOCK",NA(),IF(OR(D5032="",E5032=""),"",E5032-D5032))</f>
        <v/>
      </c>
    </row>
    <row r="5033" spans="6:6" ht="16" x14ac:dyDescent="0.2">
      <c r="F5033" s="47" t="str">
        <f ca="1">IF(_SF_CORE!$A$2="BLOCK",NA(),IF(OR(D5033="",E5033=""),"",E5033-D5033))</f>
        <v/>
      </c>
    </row>
    <row r="5034" spans="6:6" ht="16" x14ac:dyDescent="0.2">
      <c r="F5034" s="47" t="str">
        <f ca="1">IF(_SF_CORE!$A$2="BLOCK",NA(),IF(OR(D5034="",E5034=""),"",E5034-D5034))</f>
        <v/>
      </c>
    </row>
    <row r="5035" spans="6:6" ht="16" x14ac:dyDescent="0.2">
      <c r="F5035" s="47" t="str">
        <f ca="1">IF(_SF_CORE!$A$2="BLOCK",NA(),IF(OR(D5035="",E5035=""),"",E5035-D5035))</f>
        <v/>
      </c>
    </row>
    <row r="5036" spans="6:6" ht="16" x14ac:dyDescent="0.2">
      <c r="F5036" s="47" t="str">
        <f ca="1">IF(_SF_CORE!$A$2="BLOCK",NA(),IF(OR(D5036="",E5036=""),"",E5036-D5036))</f>
        <v/>
      </c>
    </row>
    <row r="5037" spans="6:6" ht="16" x14ac:dyDescent="0.2">
      <c r="F5037" s="47" t="str">
        <f ca="1">IF(_SF_CORE!$A$2="BLOCK",NA(),IF(OR(D5037="",E5037=""),"",E5037-D5037))</f>
        <v/>
      </c>
    </row>
    <row r="5038" spans="6:6" ht="16" x14ac:dyDescent="0.2">
      <c r="F5038" s="47" t="str">
        <f ca="1">IF(_SF_CORE!$A$2="BLOCK",NA(),IF(OR(D5038="",E5038=""),"",E5038-D5038))</f>
        <v/>
      </c>
    </row>
    <row r="5039" spans="6:6" ht="16" x14ac:dyDescent="0.2">
      <c r="F5039" s="47" t="str">
        <f ca="1">IF(_SF_CORE!$A$2="BLOCK",NA(),IF(OR(D5039="",E5039=""),"",E5039-D5039))</f>
        <v/>
      </c>
    </row>
    <row r="5040" spans="6:6" ht="16" x14ac:dyDescent="0.2">
      <c r="F5040" s="47" t="str">
        <f ca="1">IF(_SF_CORE!$A$2="BLOCK",NA(),IF(OR(D5040="",E5040=""),"",E5040-D5040))</f>
        <v/>
      </c>
    </row>
    <row r="5041" spans="6:6" ht="16" x14ac:dyDescent="0.2">
      <c r="F5041" s="47" t="str">
        <f ca="1">IF(_SF_CORE!$A$2="BLOCK",NA(),IF(OR(D5041="",E5041=""),"",E5041-D5041))</f>
        <v/>
      </c>
    </row>
    <row r="5042" spans="6:6" ht="16" x14ac:dyDescent="0.2">
      <c r="F5042" s="47" t="str">
        <f ca="1">IF(_SF_CORE!$A$2="BLOCK",NA(),IF(OR(D5042="",E5042=""),"",E5042-D5042))</f>
        <v/>
      </c>
    </row>
    <row r="5043" spans="6:6" ht="16" x14ac:dyDescent="0.2">
      <c r="F5043" s="47" t="str">
        <f ca="1">IF(_SF_CORE!$A$2="BLOCK",NA(),IF(OR(D5043="",E5043=""),"",E5043-D5043))</f>
        <v/>
      </c>
    </row>
    <row r="5044" spans="6:6" ht="16" x14ac:dyDescent="0.2">
      <c r="F5044" s="47" t="str">
        <f ca="1">IF(_SF_CORE!$A$2="BLOCK",NA(),IF(OR(D5044="",E5044=""),"",E5044-D5044))</f>
        <v/>
      </c>
    </row>
    <row r="5045" spans="6:6" ht="16" x14ac:dyDescent="0.2">
      <c r="F5045" s="47" t="str">
        <f ca="1">IF(_SF_CORE!$A$2="BLOCK",NA(),IF(OR(D5045="",E5045=""),"",E5045-D5045))</f>
        <v/>
      </c>
    </row>
    <row r="5046" spans="6:6" ht="16" x14ac:dyDescent="0.2">
      <c r="F5046" s="47" t="str">
        <f ca="1">IF(_SF_CORE!$A$2="BLOCK",NA(),IF(OR(D5046="",E5046=""),"",E5046-D5046))</f>
        <v/>
      </c>
    </row>
    <row r="5047" spans="6:6" ht="16" x14ac:dyDescent="0.2">
      <c r="F5047" s="47" t="str">
        <f ca="1">IF(_SF_CORE!$A$2="BLOCK",NA(),IF(OR(D5047="",E5047=""),"",E5047-D5047))</f>
        <v/>
      </c>
    </row>
    <row r="5048" spans="6:6" ht="16" x14ac:dyDescent="0.2">
      <c r="F5048" s="47" t="str">
        <f ca="1">IF(_SF_CORE!$A$2="BLOCK",NA(),IF(OR(D5048="",E5048=""),"",E5048-D5048))</f>
        <v/>
      </c>
    </row>
    <row r="5049" spans="6:6" ht="16" x14ac:dyDescent="0.2">
      <c r="F5049" s="47" t="str">
        <f ca="1">IF(_SF_CORE!$A$2="BLOCK",NA(),IF(OR(D5049="",E5049=""),"",E5049-D5049))</f>
        <v/>
      </c>
    </row>
    <row r="5050" spans="6:6" ht="16" x14ac:dyDescent="0.2">
      <c r="F5050" s="47" t="str">
        <f ca="1">IF(_SF_CORE!$A$2="BLOCK",NA(),IF(OR(D5050="",E5050=""),"",E5050-D5050))</f>
        <v/>
      </c>
    </row>
    <row r="5051" spans="6:6" ht="16" x14ac:dyDescent="0.2">
      <c r="F5051" s="47" t="str">
        <f ca="1">IF(_SF_CORE!$A$2="BLOCK",NA(),IF(OR(D5051="",E5051=""),"",E5051-D5051))</f>
        <v/>
      </c>
    </row>
    <row r="5052" spans="6:6" ht="16" x14ac:dyDescent="0.2">
      <c r="F5052" s="47" t="str">
        <f ca="1">IF(_SF_CORE!$A$2="BLOCK",NA(),IF(OR(D5052="",E5052=""),"",E5052-D5052))</f>
        <v/>
      </c>
    </row>
    <row r="5053" spans="6:6" ht="16" x14ac:dyDescent="0.2">
      <c r="F5053" s="47" t="str">
        <f ca="1">IF(_SF_CORE!$A$2="BLOCK",NA(),IF(OR(D5053="",E5053=""),"",E5053-D5053))</f>
        <v/>
      </c>
    </row>
    <row r="5054" spans="6:6" ht="16" x14ac:dyDescent="0.2">
      <c r="F5054" s="47" t="str">
        <f ca="1">IF(_SF_CORE!$A$2="BLOCK",NA(),IF(OR(D5054="",E5054=""),"",E5054-D5054))</f>
        <v/>
      </c>
    </row>
    <row r="5055" spans="6:6" ht="16" x14ac:dyDescent="0.2">
      <c r="F5055" s="47" t="str">
        <f ca="1">IF(_SF_CORE!$A$2="BLOCK",NA(),IF(OR(D5055="",E5055=""),"",E5055-D5055))</f>
        <v/>
      </c>
    </row>
    <row r="5056" spans="6:6" ht="16" x14ac:dyDescent="0.2">
      <c r="F5056" s="47" t="str">
        <f ca="1">IF(_SF_CORE!$A$2="BLOCK",NA(),IF(OR(D5056="",E5056=""),"",E5056-D5056))</f>
        <v/>
      </c>
    </row>
    <row r="5057" spans="6:6" ht="16" x14ac:dyDescent="0.2">
      <c r="F5057" s="47" t="str">
        <f ca="1">IF(_SF_CORE!$A$2="BLOCK",NA(),IF(OR(D5057="",E5057=""),"",E5057-D5057))</f>
        <v/>
      </c>
    </row>
    <row r="5058" spans="6:6" ht="16" x14ac:dyDescent="0.2">
      <c r="F5058" s="47" t="str">
        <f ca="1">IF(_SF_CORE!$A$2="BLOCK",NA(),IF(OR(D5058="",E5058=""),"",E5058-D5058))</f>
        <v/>
      </c>
    </row>
    <row r="5059" spans="6:6" ht="16" x14ac:dyDescent="0.2">
      <c r="F5059" s="47" t="str">
        <f ca="1">IF(_SF_CORE!$A$2="BLOCK",NA(),IF(OR(D5059="",E5059=""),"",E5059-D5059))</f>
        <v/>
      </c>
    </row>
    <row r="5060" spans="6:6" ht="16" x14ac:dyDescent="0.2">
      <c r="F5060" s="47" t="str">
        <f ca="1">IF(_SF_CORE!$A$2="BLOCK",NA(),IF(OR(D5060="",E5060=""),"",E5060-D5060))</f>
        <v/>
      </c>
    </row>
    <row r="5061" spans="6:6" ht="16" x14ac:dyDescent="0.2">
      <c r="F5061" s="47" t="str">
        <f ca="1">IF(_SF_CORE!$A$2="BLOCK",NA(),IF(OR(D5061="",E5061=""),"",E5061-D5061))</f>
        <v/>
      </c>
    </row>
    <row r="5062" spans="6:6" ht="16" x14ac:dyDescent="0.2">
      <c r="F5062" s="47" t="str">
        <f ca="1">IF(_SF_CORE!$A$2="BLOCK",NA(),IF(OR(D5062="",E5062=""),"",E5062-D5062))</f>
        <v/>
      </c>
    </row>
    <row r="5063" spans="6:6" ht="16" x14ac:dyDescent="0.2">
      <c r="F5063" s="47" t="str">
        <f ca="1">IF(_SF_CORE!$A$2="BLOCK",NA(),IF(OR(D5063="",E5063=""),"",E5063-D5063))</f>
        <v/>
      </c>
    </row>
    <row r="5064" spans="6:6" ht="16" x14ac:dyDescent="0.2">
      <c r="F5064" s="47" t="str">
        <f ca="1">IF(_SF_CORE!$A$2="BLOCK",NA(),IF(OR(D5064="",E5064=""),"",E5064-D5064))</f>
        <v/>
      </c>
    </row>
    <row r="5065" spans="6:6" ht="16" x14ac:dyDescent="0.2">
      <c r="F5065" s="47" t="str">
        <f ca="1">IF(_SF_CORE!$A$2="BLOCK",NA(),IF(OR(D5065="",E5065=""),"",E5065-D5065))</f>
        <v/>
      </c>
    </row>
    <row r="5066" spans="6:6" ht="16" x14ac:dyDescent="0.2">
      <c r="F5066" s="47" t="str">
        <f ca="1">IF(_SF_CORE!$A$2="BLOCK",NA(),IF(OR(D5066="",E5066=""),"",E5066-D5066))</f>
        <v/>
      </c>
    </row>
    <row r="5067" spans="6:6" ht="16" x14ac:dyDescent="0.2">
      <c r="F5067" s="47" t="str">
        <f ca="1">IF(_SF_CORE!$A$2="BLOCK",NA(),IF(OR(D5067="",E5067=""),"",E5067-D5067))</f>
        <v/>
      </c>
    </row>
    <row r="5068" spans="6:6" ht="16" x14ac:dyDescent="0.2">
      <c r="F5068" s="47" t="str">
        <f ca="1">IF(_SF_CORE!$A$2="BLOCK",NA(),IF(OR(D5068="",E5068=""),"",E5068-D5068))</f>
        <v/>
      </c>
    </row>
    <row r="5069" spans="6:6" ht="16" x14ac:dyDescent="0.2">
      <c r="F5069" s="47" t="str">
        <f ca="1">IF(_SF_CORE!$A$2="BLOCK",NA(),IF(OR(D5069="",E5069=""),"",E5069-D5069))</f>
        <v/>
      </c>
    </row>
    <row r="5070" spans="6:6" ht="16" x14ac:dyDescent="0.2">
      <c r="F5070" s="47" t="str">
        <f ca="1">IF(_SF_CORE!$A$2="BLOCK",NA(),IF(OR(D5070="",E5070=""),"",E5070-D5070))</f>
        <v/>
      </c>
    </row>
    <row r="5071" spans="6:6" ht="16" x14ac:dyDescent="0.2">
      <c r="F5071" s="47" t="str">
        <f ca="1">IF(_SF_CORE!$A$2="BLOCK",NA(),IF(OR(D5071="",E5071=""),"",E5071-D5071))</f>
        <v/>
      </c>
    </row>
    <row r="5072" spans="6:6" ht="16" x14ac:dyDescent="0.2">
      <c r="F5072" s="47" t="str">
        <f ca="1">IF(_SF_CORE!$A$2="BLOCK",NA(),IF(OR(D5072="",E5072=""),"",E5072-D5072))</f>
        <v/>
      </c>
    </row>
    <row r="5073" spans="6:6" ht="16" x14ac:dyDescent="0.2">
      <c r="F5073" s="47" t="str">
        <f ca="1">IF(_SF_CORE!$A$2="BLOCK",NA(),IF(OR(D5073="",E5073=""),"",E5073-D5073))</f>
        <v/>
      </c>
    </row>
    <row r="5074" spans="6:6" ht="16" x14ac:dyDescent="0.2">
      <c r="F5074" s="47" t="str">
        <f ca="1">IF(_SF_CORE!$A$2="BLOCK",NA(),IF(OR(D5074="",E5074=""),"",E5074-D5074))</f>
        <v/>
      </c>
    </row>
    <row r="5075" spans="6:6" ht="16" x14ac:dyDescent="0.2">
      <c r="F5075" s="47" t="str">
        <f ca="1">IF(_SF_CORE!$A$2="BLOCK",NA(),IF(OR(D5075="",E5075=""),"",E5075-D5075))</f>
        <v/>
      </c>
    </row>
    <row r="5076" spans="6:6" ht="16" x14ac:dyDescent="0.2">
      <c r="F5076" s="47" t="str">
        <f ca="1">IF(_SF_CORE!$A$2="BLOCK",NA(),IF(OR(D5076="",E5076=""),"",E5076-D5076))</f>
        <v/>
      </c>
    </row>
    <row r="5077" spans="6:6" ht="16" x14ac:dyDescent="0.2">
      <c r="F5077" s="47" t="str">
        <f ca="1">IF(_SF_CORE!$A$2="BLOCK",NA(),IF(OR(D5077="",E5077=""),"",E5077-D5077))</f>
        <v/>
      </c>
    </row>
    <row r="5078" spans="6:6" ht="16" x14ac:dyDescent="0.2">
      <c r="F5078" s="47" t="str">
        <f ca="1">IF(_SF_CORE!$A$2="BLOCK",NA(),IF(OR(D5078="",E5078=""),"",E5078-D5078))</f>
        <v/>
      </c>
    </row>
    <row r="5079" spans="6:6" ht="16" x14ac:dyDescent="0.2">
      <c r="F5079" s="47" t="str">
        <f ca="1">IF(_SF_CORE!$A$2="BLOCK",NA(),IF(OR(D5079="",E5079=""),"",E5079-D5079))</f>
        <v/>
      </c>
    </row>
    <row r="5080" spans="6:6" ht="16" x14ac:dyDescent="0.2">
      <c r="F5080" s="47" t="str">
        <f ca="1">IF(_SF_CORE!$A$2="BLOCK",NA(),IF(OR(D5080="",E5080=""),"",E5080-D5080))</f>
        <v/>
      </c>
    </row>
    <row r="5081" spans="6:6" ht="16" x14ac:dyDescent="0.2">
      <c r="F5081" s="47" t="str">
        <f ca="1">IF(_SF_CORE!$A$2="BLOCK",NA(),IF(OR(D5081="",E5081=""),"",E5081-D5081))</f>
        <v/>
      </c>
    </row>
    <row r="5082" spans="6:6" ht="16" x14ac:dyDescent="0.2">
      <c r="F5082" s="47" t="str">
        <f ca="1">IF(_SF_CORE!$A$2="BLOCK",NA(),IF(OR(D5082="",E5082=""),"",E5082-D5082))</f>
        <v/>
      </c>
    </row>
    <row r="5083" spans="6:6" ht="16" x14ac:dyDescent="0.2">
      <c r="F5083" s="47" t="str">
        <f ca="1">IF(_SF_CORE!$A$2="BLOCK",NA(),IF(OR(D5083="",E5083=""),"",E5083-D5083))</f>
        <v/>
      </c>
    </row>
    <row r="5084" spans="6:6" ht="16" x14ac:dyDescent="0.2">
      <c r="F5084" s="47" t="str">
        <f ca="1">IF(_SF_CORE!$A$2="BLOCK",NA(),IF(OR(D5084="",E5084=""),"",E5084-D5084))</f>
        <v/>
      </c>
    </row>
    <row r="5085" spans="6:6" ht="16" x14ac:dyDescent="0.2">
      <c r="F5085" s="47" t="str">
        <f ca="1">IF(_SF_CORE!$A$2="BLOCK",NA(),IF(OR(D5085="",E5085=""),"",E5085-D5085))</f>
        <v/>
      </c>
    </row>
    <row r="5086" spans="6:6" ht="16" x14ac:dyDescent="0.2">
      <c r="F5086" s="47" t="str">
        <f ca="1">IF(_SF_CORE!$A$2="BLOCK",NA(),IF(OR(D5086="",E5086=""),"",E5086-D5086))</f>
        <v/>
      </c>
    </row>
    <row r="5087" spans="6:6" ht="16" x14ac:dyDescent="0.2">
      <c r="F5087" s="47" t="str">
        <f ca="1">IF(_SF_CORE!$A$2="BLOCK",NA(),IF(OR(D5087="",E5087=""),"",E5087-D5087))</f>
        <v/>
      </c>
    </row>
    <row r="5088" spans="6:6" ht="16" x14ac:dyDescent="0.2">
      <c r="F5088" s="47" t="str">
        <f ca="1">IF(_SF_CORE!$A$2="BLOCK",NA(),IF(OR(D5088="",E5088=""),"",E5088-D5088))</f>
        <v/>
      </c>
    </row>
    <row r="5089" spans="6:6" ht="16" x14ac:dyDescent="0.2">
      <c r="F5089" s="47" t="str">
        <f ca="1">IF(_SF_CORE!$A$2="BLOCK",NA(),IF(OR(D5089="",E5089=""),"",E5089-D5089))</f>
        <v/>
      </c>
    </row>
    <row r="5090" spans="6:6" ht="16" x14ac:dyDescent="0.2">
      <c r="F5090" s="47" t="str">
        <f ca="1">IF(_SF_CORE!$A$2="BLOCK",NA(),IF(OR(D5090="",E5090=""),"",E5090-D5090))</f>
        <v/>
      </c>
    </row>
    <row r="5091" spans="6:6" ht="16" x14ac:dyDescent="0.2">
      <c r="F5091" s="47" t="str">
        <f ca="1">IF(_SF_CORE!$A$2="BLOCK",NA(),IF(OR(D5091="",E5091=""),"",E5091-D5091))</f>
        <v/>
      </c>
    </row>
    <row r="5092" spans="6:6" ht="16" x14ac:dyDescent="0.2">
      <c r="F5092" s="47" t="str">
        <f ca="1">IF(_SF_CORE!$A$2="BLOCK",NA(),IF(OR(D5092="",E5092=""),"",E5092-D5092))</f>
        <v/>
      </c>
    </row>
    <row r="5093" spans="6:6" ht="16" x14ac:dyDescent="0.2">
      <c r="F5093" s="47" t="str">
        <f ca="1">IF(_SF_CORE!$A$2="BLOCK",NA(),IF(OR(D5093="",E5093=""),"",E5093-D5093))</f>
        <v/>
      </c>
    </row>
    <row r="5094" spans="6:6" ht="16" x14ac:dyDescent="0.2">
      <c r="F5094" s="47" t="str">
        <f ca="1">IF(_SF_CORE!$A$2="BLOCK",NA(),IF(OR(D5094="",E5094=""),"",E5094-D5094))</f>
        <v/>
      </c>
    </row>
    <row r="5095" spans="6:6" ht="16" x14ac:dyDescent="0.2">
      <c r="F5095" s="47" t="str">
        <f ca="1">IF(_SF_CORE!$A$2="BLOCK",NA(),IF(OR(D5095="",E5095=""),"",E5095-D5095))</f>
        <v/>
      </c>
    </row>
    <row r="5096" spans="6:6" ht="16" x14ac:dyDescent="0.2">
      <c r="F5096" s="47" t="str">
        <f ca="1">IF(_SF_CORE!$A$2="BLOCK",NA(),IF(OR(D5096="",E5096=""),"",E5096-D5096))</f>
        <v/>
      </c>
    </row>
    <row r="5097" spans="6:6" ht="16" x14ac:dyDescent="0.2">
      <c r="F5097" s="47" t="str">
        <f ca="1">IF(_SF_CORE!$A$2="BLOCK",NA(),IF(OR(D5097="",E5097=""),"",E5097-D5097))</f>
        <v/>
      </c>
    </row>
    <row r="5098" spans="6:6" ht="16" x14ac:dyDescent="0.2">
      <c r="F5098" s="47" t="str">
        <f ca="1">IF(_SF_CORE!$A$2="BLOCK",NA(),IF(OR(D5098="",E5098=""),"",E5098-D5098))</f>
        <v/>
      </c>
    </row>
    <row r="5099" spans="6:6" ht="16" x14ac:dyDescent="0.2">
      <c r="F5099" s="47" t="str">
        <f ca="1">IF(_SF_CORE!$A$2="BLOCK",NA(),IF(OR(D5099="",E5099=""),"",E5099-D5099))</f>
        <v/>
      </c>
    </row>
    <row r="5100" spans="6:6" ht="16" x14ac:dyDescent="0.2">
      <c r="F5100" s="47" t="str">
        <f ca="1">IF(_SF_CORE!$A$2="BLOCK",NA(),IF(OR(D5100="",E5100=""),"",E5100-D5100))</f>
        <v/>
      </c>
    </row>
    <row r="5101" spans="6:6" ht="16" x14ac:dyDescent="0.2">
      <c r="F5101" s="47" t="str">
        <f ca="1">IF(_SF_CORE!$A$2="BLOCK",NA(),IF(OR(D5101="",E5101=""),"",E5101-D5101))</f>
        <v/>
      </c>
    </row>
    <row r="5102" spans="6:6" ht="16" x14ac:dyDescent="0.2">
      <c r="F5102" s="47" t="str">
        <f ca="1">IF(_SF_CORE!$A$2="BLOCK",NA(),IF(OR(D5102="",E5102=""),"",E5102-D5102))</f>
        <v/>
      </c>
    </row>
    <row r="5103" spans="6:6" ht="16" x14ac:dyDescent="0.2">
      <c r="F5103" s="47" t="str">
        <f ca="1">IF(_SF_CORE!$A$2="BLOCK",NA(),IF(OR(D5103="",E5103=""),"",E5103-D5103))</f>
        <v/>
      </c>
    </row>
    <row r="5104" spans="6:6" ht="16" x14ac:dyDescent="0.2">
      <c r="F5104" s="47" t="str">
        <f ca="1">IF(_SF_CORE!$A$2="BLOCK",NA(),IF(OR(D5104="",E5104=""),"",E5104-D5104))</f>
        <v/>
      </c>
    </row>
    <row r="5105" spans="6:6" ht="16" x14ac:dyDescent="0.2">
      <c r="F5105" s="47" t="str">
        <f ca="1">IF(_SF_CORE!$A$2="BLOCK",NA(),IF(OR(D5105="",E5105=""),"",E5105-D5105))</f>
        <v/>
      </c>
    </row>
    <row r="5106" spans="6:6" ht="16" x14ac:dyDescent="0.2">
      <c r="F5106" s="47" t="str">
        <f ca="1">IF(_SF_CORE!$A$2="BLOCK",NA(),IF(OR(D5106="",E5106=""),"",E5106-D5106))</f>
        <v/>
      </c>
    </row>
    <row r="5107" spans="6:6" ht="16" x14ac:dyDescent="0.2">
      <c r="F5107" s="47" t="str">
        <f ca="1">IF(_SF_CORE!$A$2="BLOCK",NA(),IF(OR(D5107="",E5107=""),"",E5107-D5107))</f>
        <v/>
      </c>
    </row>
    <row r="5108" spans="6:6" ht="16" x14ac:dyDescent="0.2">
      <c r="F5108" s="47" t="str">
        <f ca="1">IF(_SF_CORE!$A$2="BLOCK",NA(),IF(OR(D5108="",E5108=""),"",E5108-D5108))</f>
        <v/>
      </c>
    </row>
    <row r="5109" spans="6:6" ht="16" x14ac:dyDescent="0.2">
      <c r="F5109" s="47" t="str">
        <f ca="1">IF(_SF_CORE!$A$2="BLOCK",NA(),IF(OR(D5109="",E5109=""),"",E5109-D5109))</f>
        <v/>
      </c>
    </row>
    <row r="5110" spans="6:6" ht="16" x14ac:dyDescent="0.2">
      <c r="F5110" s="47" t="str">
        <f ca="1">IF(_SF_CORE!$A$2="BLOCK",NA(),IF(OR(D5110="",E5110=""),"",E5110-D5110))</f>
        <v/>
      </c>
    </row>
    <row r="5111" spans="6:6" ht="16" x14ac:dyDescent="0.2">
      <c r="F5111" s="47" t="str">
        <f ca="1">IF(_SF_CORE!$A$2="BLOCK",NA(),IF(OR(D5111="",E5111=""),"",E5111-D5111))</f>
        <v/>
      </c>
    </row>
    <row r="5112" spans="6:6" ht="16" x14ac:dyDescent="0.2">
      <c r="F5112" s="47" t="str">
        <f ca="1">IF(_SF_CORE!$A$2="BLOCK",NA(),IF(OR(D5112="",E5112=""),"",E5112-D5112))</f>
        <v/>
      </c>
    </row>
    <row r="5113" spans="6:6" ht="16" x14ac:dyDescent="0.2">
      <c r="F5113" s="47" t="str">
        <f ca="1">IF(_SF_CORE!$A$2="BLOCK",NA(),IF(OR(D5113="",E5113=""),"",E5113-D5113))</f>
        <v/>
      </c>
    </row>
    <row r="5114" spans="6:6" ht="16" x14ac:dyDescent="0.2">
      <c r="F5114" s="47" t="str">
        <f ca="1">IF(_SF_CORE!$A$2="BLOCK",NA(),IF(OR(D5114="",E5114=""),"",E5114-D5114))</f>
        <v/>
      </c>
    </row>
    <row r="5115" spans="6:6" ht="16" x14ac:dyDescent="0.2">
      <c r="F5115" s="47" t="str">
        <f ca="1">IF(_SF_CORE!$A$2="BLOCK",NA(),IF(OR(D5115="",E5115=""),"",E5115-D5115))</f>
        <v/>
      </c>
    </row>
    <row r="5116" spans="6:6" ht="16" x14ac:dyDescent="0.2">
      <c r="F5116" s="47" t="str">
        <f ca="1">IF(_SF_CORE!$A$2="BLOCK",NA(),IF(OR(D5116="",E5116=""),"",E5116-D5116))</f>
        <v/>
      </c>
    </row>
    <row r="5117" spans="6:6" ht="16" x14ac:dyDescent="0.2">
      <c r="F5117" s="47" t="str">
        <f ca="1">IF(_SF_CORE!$A$2="BLOCK",NA(),IF(OR(D5117="",E5117=""),"",E5117-D5117))</f>
        <v/>
      </c>
    </row>
    <row r="5118" spans="6:6" ht="16" x14ac:dyDescent="0.2">
      <c r="F5118" s="47" t="str">
        <f ca="1">IF(_SF_CORE!$A$2="BLOCK",NA(),IF(OR(D5118="",E5118=""),"",E5118-D5118))</f>
        <v/>
      </c>
    </row>
    <row r="5119" spans="6:6" ht="16" x14ac:dyDescent="0.2">
      <c r="F5119" s="47" t="str">
        <f ca="1">IF(_SF_CORE!$A$2="BLOCK",NA(),IF(OR(D5119="",E5119=""),"",E5119-D5119))</f>
        <v/>
      </c>
    </row>
    <row r="5120" spans="6:6" ht="16" x14ac:dyDescent="0.2">
      <c r="F5120" s="47" t="str">
        <f ca="1">IF(_SF_CORE!$A$2="BLOCK",NA(),IF(OR(D5120="",E5120=""),"",E5120-D5120))</f>
        <v/>
      </c>
    </row>
    <row r="5121" spans="6:6" ht="16" x14ac:dyDescent="0.2">
      <c r="F5121" s="47" t="str">
        <f ca="1">IF(_SF_CORE!$A$2="BLOCK",NA(),IF(OR(D5121="",E5121=""),"",E5121-D5121))</f>
        <v/>
      </c>
    </row>
    <row r="5122" spans="6:6" ht="16" x14ac:dyDescent="0.2">
      <c r="F5122" s="47" t="str">
        <f ca="1">IF(_SF_CORE!$A$2="BLOCK",NA(),IF(OR(D5122="",E5122=""),"",E5122-D5122))</f>
        <v/>
      </c>
    </row>
    <row r="5123" spans="6:6" ht="16" x14ac:dyDescent="0.2">
      <c r="F5123" s="47" t="str">
        <f ca="1">IF(_SF_CORE!$A$2="BLOCK",NA(),IF(OR(D5123="",E5123=""),"",E5123-D5123))</f>
        <v/>
      </c>
    </row>
    <row r="5124" spans="6:6" ht="16" x14ac:dyDescent="0.2">
      <c r="F5124" s="47" t="str">
        <f ca="1">IF(_SF_CORE!$A$2="BLOCK",NA(),IF(OR(D5124="",E5124=""),"",E5124-D5124))</f>
        <v/>
      </c>
    </row>
    <row r="5125" spans="6:6" ht="16" x14ac:dyDescent="0.2">
      <c r="F5125" s="47" t="str">
        <f ca="1">IF(_SF_CORE!$A$2="BLOCK",NA(),IF(OR(D5125="",E5125=""),"",E5125-D5125))</f>
        <v/>
      </c>
    </row>
    <row r="5126" spans="6:6" ht="16" x14ac:dyDescent="0.2">
      <c r="F5126" s="47" t="str">
        <f ca="1">IF(_SF_CORE!$A$2="BLOCK",NA(),IF(OR(D5126="",E5126=""),"",E5126-D5126))</f>
        <v/>
      </c>
    </row>
    <row r="5127" spans="6:6" ht="16" x14ac:dyDescent="0.2">
      <c r="F5127" s="47" t="str">
        <f ca="1">IF(_SF_CORE!$A$2="BLOCK",NA(),IF(OR(D5127="",E5127=""),"",E5127-D5127))</f>
        <v/>
      </c>
    </row>
    <row r="5128" spans="6:6" ht="16" x14ac:dyDescent="0.2">
      <c r="F5128" s="47" t="str">
        <f ca="1">IF(_SF_CORE!$A$2="BLOCK",NA(),IF(OR(D5128="",E5128=""),"",E5128-D5128))</f>
        <v/>
      </c>
    </row>
    <row r="5129" spans="6:6" ht="16" x14ac:dyDescent="0.2">
      <c r="F5129" s="47" t="str">
        <f ca="1">IF(_SF_CORE!$A$2="BLOCK",NA(),IF(OR(D5129="",E5129=""),"",E5129-D5129))</f>
        <v/>
      </c>
    </row>
    <row r="5130" spans="6:6" ht="16" x14ac:dyDescent="0.2">
      <c r="F5130" s="47" t="str">
        <f ca="1">IF(_SF_CORE!$A$2="BLOCK",NA(),IF(OR(D5130="",E5130=""),"",E5130-D5130))</f>
        <v/>
      </c>
    </row>
    <row r="5131" spans="6:6" ht="16" x14ac:dyDescent="0.2">
      <c r="F5131" s="47" t="str">
        <f ca="1">IF(_SF_CORE!$A$2="BLOCK",NA(),IF(OR(D5131="",E5131=""),"",E5131-D5131))</f>
        <v/>
      </c>
    </row>
    <row r="5132" spans="6:6" ht="16" x14ac:dyDescent="0.2">
      <c r="F5132" s="47" t="str">
        <f ca="1">IF(_SF_CORE!$A$2="BLOCK",NA(),IF(OR(D5132="",E5132=""),"",E5132-D5132))</f>
        <v/>
      </c>
    </row>
    <row r="5133" spans="6:6" ht="16" x14ac:dyDescent="0.2">
      <c r="F5133" s="47" t="str">
        <f ca="1">IF(_SF_CORE!$A$2="BLOCK",NA(),IF(OR(D5133="",E5133=""),"",E5133-D5133))</f>
        <v/>
      </c>
    </row>
    <row r="5134" spans="6:6" ht="16" x14ac:dyDescent="0.2">
      <c r="F5134" s="47" t="str">
        <f ca="1">IF(_SF_CORE!$A$2="BLOCK",NA(),IF(OR(D5134="",E5134=""),"",E5134-D5134))</f>
        <v/>
      </c>
    </row>
    <row r="5135" spans="6:6" ht="16" x14ac:dyDescent="0.2">
      <c r="F5135" s="47" t="str">
        <f ca="1">IF(_SF_CORE!$A$2="BLOCK",NA(),IF(OR(D5135="",E5135=""),"",E5135-D5135))</f>
        <v/>
      </c>
    </row>
    <row r="5136" spans="6:6" ht="16" x14ac:dyDescent="0.2">
      <c r="F5136" s="47" t="str">
        <f ca="1">IF(_SF_CORE!$A$2="BLOCK",NA(),IF(OR(D5136="",E5136=""),"",E5136-D5136))</f>
        <v/>
      </c>
    </row>
    <row r="5137" spans="6:6" ht="16" x14ac:dyDescent="0.2">
      <c r="F5137" s="47" t="str">
        <f ca="1">IF(_SF_CORE!$A$2="BLOCK",NA(),IF(OR(D5137="",E5137=""),"",E5137-D5137))</f>
        <v/>
      </c>
    </row>
    <row r="5138" spans="6:6" ht="16" x14ac:dyDescent="0.2">
      <c r="F5138" s="47" t="str">
        <f ca="1">IF(_SF_CORE!$A$2="BLOCK",NA(),IF(OR(D5138="",E5138=""),"",E5138-D5138))</f>
        <v/>
      </c>
    </row>
    <row r="5139" spans="6:6" ht="16" x14ac:dyDescent="0.2">
      <c r="F5139" s="47" t="str">
        <f ca="1">IF(_SF_CORE!$A$2="BLOCK",NA(),IF(OR(D5139="",E5139=""),"",E5139-D5139))</f>
        <v/>
      </c>
    </row>
    <row r="5140" spans="6:6" ht="16" x14ac:dyDescent="0.2">
      <c r="F5140" s="47" t="str">
        <f ca="1">IF(_SF_CORE!$A$2="BLOCK",NA(),IF(OR(D5140="",E5140=""),"",E5140-D5140))</f>
        <v/>
      </c>
    </row>
    <row r="5141" spans="6:6" ht="16" x14ac:dyDescent="0.2">
      <c r="F5141" s="47" t="str">
        <f ca="1">IF(_SF_CORE!$A$2="BLOCK",NA(),IF(OR(D5141="",E5141=""),"",E5141-D5141))</f>
        <v/>
      </c>
    </row>
    <row r="5142" spans="6:6" ht="16" x14ac:dyDescent="0.2">
      <c r="F5142" s="47" t="str">
        <f ca="1">IF(_SF_CORE!$A$2="BLOCK",NA(),IF(OR(D5142="",E5142=""),"",E5142-D5142))</f>
        <v/>
      </c>
    </row>
    <row r="5143" spans="6:6" ht="16" x14ac:dyDescent="0.2">
      <c r="F5143" s="47" t="str">
        <f ca="1">IF(_SF_CORE!$A$2="BLOCK",NA(),IF(OR(D5143="",E5143=""),"",E5143-D5143))</f>
        <v/>
      </c>
    </row>
    <row r="5144" spans="6:6" ht="16" x14ac:dyDescent="0.2">
      <c r="F5144" s="47" t="str">
        <f ca="1">IF(_SF_CORE!$A$2="BLOCK",NA(),IF(OR(D5144="",E5144=""),"",E5144-D5144))</f>
        <v/>
      </c>
    </row>
    <row r="5145" spans="6:6" ht="16" x14ac:dyDescent="0.2">
      <c r="F5145" s="47" t="str">
        <f ca="1">IF(_SF_CORE!$A$2="BLOCK",NA(),IF(OR(D5145="",E5145=""),"",E5145-D5145))</f>
        <v/>
      </c>
    </row>
    <row r="5146" spans="6:6" ht="16" x14ac:dyDescent="0.2">
      <c r="F5146" s="47" t="str">
        <f ca="1">IF(_SF_CORE!$A$2="BLOCK",NA(),IF(OR(D5146="",E5146=""),"",E5146-D5146))</f>
        <v/>
      </c>
    </row>
    <row r="5147" spans="6:6" ht="16" x14ac:dyDescent="0.2">
      <c r="F5147" s="47" t="str">
        <f ca="1">IF(_SF_CORE!$A$2="BLOCK",NA(),IF(OR(D5147="",E5147=""),"",E5147-D5147))</f>
        <v/>
      </c>
    </row>
    <row r="5148" spans="6:6" ht="16" x14ac:dyDescent="0.2">
      <c r="F5148" s="47" t="str">
        <f ca="1">IF(_SF_CORE!$A$2="BLOCK",NA(),IF(OR(D5148="",E5148=""),"",E5148-D5148))</f>
        <v/>
      </c>
    </row>
    <row r="5149" spans="6:6" ht="16" x14ac:dyDescent="0.2">
      <c r="F5149" s="47" t="str">
        <f ca="1">IF(_SF_CORE!$A$2="BLOCK",NA(),IF(OR(D5149="",E5149=""),"",E5149-D5149))</f>
        <v/>
      </c>
    </row>
    <row r="5150" spans="6:6" ht="16" x14ac:dyDescent="0.2">
      <c r="F5150" s="47" t="str">
        <f ca="1">IF(_SF_CORE!$A$2="BLOCK",NA(),IF(OR(D5150="",E5150=""),"",E5150-D5150))</f>
        <v/>
      </c>
    </row>
    <row r="5151" spans="6:6" ht="16" x14ac:dyDescent="0.2">
      <c r="F5151" s="47" t="str">
        <f ca="1">IF(_SF_CORE!$A$2="BLOCK",NA(),IF(OR(D5151="",E5151=""),"",E5151-D5151))</f>
        <v/>
      </c>
    </row>
    <row r="5152" spans="6:6" ht="16" x14ac:dyDescent="0.2">
      <c r="F5152" s="47" t="str">
        <f ca="1">IF(_SF_CORE!$A$2="BLOCK",NA(),IF(OR(D5152="",E5152=""),"",E5152-D5152))</f>
        <v/>
      </c>
    </row>
    <row r="5153" spans="6:6" ht="16" x14ac:dyDescent="0.2">
      <c r="F5153" s="47" t="str">
        <f ca="1">IF(_SF_CORE!$A$2="BLOCK",NA(),IF(OR(D5153="",E5153=""),"",E5153-D5153))</f>
        <v/>
      </c>
    </row>
    <row r="5154" spans="6:6" ht="16" x14ac:dyDescent="0.2">
      <c r="F5154" s="47" t="str">
        <f ca="1">IF(_SF_CORE!$A$2="BLOCK",NA(),IF(OR(D5154="",E5154=""),"",E5154-D5154))</f>
        <v/>
      </c>
    </row>
    <row r="5155" spans="6:6" ht="16" x14ac:dyDescent="0.2">
      <c r="F5155" s="47" t="str">
        <f ca="1">IF(_SF_CORE!$A$2="BLOCK",NA(),IF(OR(D5155="",E5155=""),"",E5155-D5155))</f>
        <v/>
      </c>
    </row>
    <row r="5156" spans="6:6" ht="16" x14ac:dyDescent="0.2">
      <c r="F5156" s="47" t="str">
        <f ca="1">IF(_SF_CORE!$A$2="BLOCK",NA(),IF(OR(D5156="",E5156=""),"",E5156-D5156))</f>
        <v/>
      </c>
    </row>
    <row r="5157" spans="6:6" ht="16" x14ac:dyDescent="0.2">
      <c r="F5157" s="47" t="str">
        <f ca="1">IF(_SF_CORE!$A$2="BLOCK",NA(),IF(OR(D5157="",E5157=""),"",E5157-D5157))</f>
        <v/>
      </c>
    </row>
    <row r="5158" spans="6:6" ht="16" x14ac:dyDescent="0.2">
      <c r="F5158" s="47" t="str">
        <f ca="1">IF(_SF_CORE!$A$2="BLOCK",NA(),IF(OR(D5158="",E5158=""),"",E5158-D5158))</f>
        <v/>
      </c>
    </row>
    <row r="5159" spans="6:6" ht="16" x14ac:dyDescent="0.2">
      <c r="F5159" s="47" t="str">
        <f ca="1">IF(_SF_CORE!$A$2="BLOCK",NA(),IF(OR(D5159="",E5159=""),"",E5159-D5159))</f>
        <v/>
      </c>
    </row>
    <row r="5160" spans="6:6" ht="16" x14ac:dyDescent="0.2">
      <c r="F5160" s="47" t="str">
        <f ca="1">IF(_SF_CORE!$A$2="BLOCK",NA(),IF(OR(D5160="",E5160=""),"",E5160-D5160))</f>
        <v/>
      </c>
    </row>
    <row r="5161" spans="6:6" ht="16" x14ac:dyDescent="0.2">
      <c r="F5161" s="47" t="str">
        <f ca="1">IF(_SF_CORE!$A$2="BLOCK",NA(),IF(OR(D5161="",E5161=""),"",E5161-D5161))</f>
        <v/>
      </c>
    </row>
    <row r="5162" spans="6:6" ht="16" x14ac:dyDescent="0.2">
      <c r="F5162" s="47" t="str">
        <f ca="1">IF(_SF_CORE!$A$2="BLOCK",NA(),IF(OR(D5162="",E5162=""),"",E5162-D5162))</f>
        <v/>
      </c>
    </row>
    <row r="5163" spans="6:6" ht="16" x14ac:dyDescent="0.2">
      <c r="F5163" s="47" t="str">
        <f ca="1">IF(_SF_CORE!$A$2="BLOCK",NA(),IF(OR(D5163="",E5163=""),"",E5163-D5163))</f>
        <v/>
      </c>
    </row>
    <row r="5164" spans="6:6" ht="16" x14ac:dyDescent="0.2">
      <c r="F5164" s="47" t="str">
        <f ca="1">IF(_SF_CORE!$A$2="BLOCK",NA(),IF(OR(D5164="",E5164=""),"",E5164-D5164))</f>
        <v/>
      </c>
    </row>
    <row r="5165" spans="6:6" ht="16" x14ac:dyDescent="0.2">
      <c r="F5165" s="47" t="str">
        <f ca="1">IF(_SF_CORE!$A$2="BLOCK",NA(),IF(OR(D5165="",E5165=""),"",E5165-D5165))</f>
        <v/>
      </c>
    </row>
    <row r="5166" spans="6:6" ht="16" x14ac:dyDescent="0.2">
      <c r="F5166" s="47" t="str">
        <f ca="1">IF(_SF_CORE!$A$2="BLOCK",NA(),IF(OR(D5166="",E5166=""),"",E5166-D5166))</f>
        <v/>
      </c>
    </row>
    <row r="5167" spans="6:6" ht="16" x14ac:dyDescent="0.2">
      <c r="F5167" s="47" t="str">
        <f ca="1">IF(_SF_CORE!$A$2="BLOCK",NA(),IF(OR(D5167="",E5167=""),"",E5167-D5167))</f>
        <v/>
      </c>
    </row>
    <row r="5168" spans="6:6" ht="16" x14ac:dyDescent="0.2">
      <c r="F5168" s="47" t="str">
        <f ca="1">IF(_SF_CORE!$A$2="BLOCK",NA(),IF(OR(D5168="",E5168=""),"",E5168-D5168))</f>
        <v/>
      </c>
    </row>
    <row r="5169" spans="6:6" ht="16" x14ac:dyDescent="0.2">
      <c r="F5169" s="47" t="str">
        <f ca="1">IF(_SF_CORE!$A$2="BLOCK",NA(),IF(OR(D5169="",E5169=""),"",E5169-D5169))</f>
        <v/>
      </c>
    </row>
    <row r="5170" spans="6:6" ht="16" x14ac:dyDescent="0.2">
      <c r="F5170" s="47" t="str">
        <f ca="1">IF(_SF_CORE!$A$2="BLOCK",NA(),IF(OR(D5170="",E5170=""),"",E5170-D5170))</f>
        <v/>
      </c>
    </row>
    <row r="5171" spans="6:6" ht="16" x14ac:dyDescent="0.2">
      <c r="F5171" s="47" t="str">
        <f ca="1">IF(_SF_CORE!$A$2="BLOCK",NA(),IF(OR(D5171="",E5171=""),"",E5171-D5171))</f>
        <v/>
      </c>
    </row>
    <row r="5172" spans="6:6" ht="16" x14ac:dyDescent="0.2">
      <c r="F5172" s="47" t="str">
        <f ca="1">IF(_SF_CORE!$A$2="BLOCK",NA(),IF(OR(D5172="",E5172=""),"",E5172-D5172))</f>
        <v/>
      </c>
    </row>
    <row r="5173" spans="6:6" ht="16" x14ac:dyDescent="0.2">
      <c r="F5173" s="47" t="str">
        <f ca="1">IF(_SF_CORE!$A$2="BLOCK",NA(),IF(OR(D5173="",E5173=""),"",E5173-D5173))</f>
        <v/>
      </c>
    </row>
    <row r="5174" spans="6:6" ht="16" x14ac:dyDescent="0.2">
      <c r="F5174" s="47" t="str">
        <f ca="1">IF(_SF_CORE!$A$2="BLOCK",NA(),IF(OR(D5174="",E5174=""),"",E5174-D5174))</f>
        <v/>
      </c>
    </row>
    <row r="5175" spans="6:6" ht="16" x14ac:dyDescent="0.2">
      <c r="F5175" s="47" t="str">
        <f ca="1">IF(_SF_CORE!$A$2="BLOCK",NA(),IF(OR(D5175="",E5175=""),"",E5175-D5175))</f>
        <v/>
      </c>
    </row>
    <row r="5176" spans="6:6" ht="16" x14ac:dyDescent="0.2">
      <c r="F5176" s="47" t="str">
        <f ca="1">IF(_SF_CORE!$A$2="BLOCK",NA(),IF(OR(D5176="",E5176=""),"",E5176-D5176))</f>
        <v/>
      </c>
    </row>
    <row r="5177" spans="6:6" ht="16" x14ac:dyDescent="0.2">
      <c r="F5177" s="47" t="str">
        <f ca="1">IF(_SF_CORE!$A$2="BLOCK",NA(),IF(OR(D5177="",E5177=""),"",E5177-D5177))</f>
        <v/>
      </c>
    </row>
    <row r="5178" spans="6:6" ht="16" x14ac:dyDescent="0.2">
      <c r="F5178" s="47" t="str">
        <f ca="1">IF(_SF_CORE!$A$2="BLOCK",NA(),IF(OR(D5178="",E5178=""),"",E5178-D5178))</f>
        <v/>
      </c>
    </row>
    <row r="5179" spans="6:6" ht="16" x14ac:dyDescent="0.2">
      <c r="F5179" s="47" t="str">
        <f ca="1">IF(_SF_CORE!$A$2="BLOCK",NA(),IF(OR(D5179="",E5179=""),"",E5179-D5179))</f>
        <v/>
      </c>
    </row>
    <row r="5180" spans="6:6" ht="16" x14ac:dyDescent="0.2">
      <c r="F5180" s="47" t="str">
        <f ca="1">IF(_SF_CORE!$A$2="BLOCK",NA(),IF(OR(D5180="",E5180=""),"",E5180-D5180))</f>
        <v/>
      </c>
    </row>
    <row r="5181" spans="6:6" ht="16" x14ac:dyDescent="0.2">
      <c r="F5181" s="47" t="str">
        <f ca="1">IF(_SF_CORE!$A$2="BLOCK",NA(),IF(OR(D5181="",E5181=""),"",E5181-D5181))</f>
        <v/>
      </c>
    </row>
    <row r="5182" spans="6:6" ht="16" x14ac:dyDescent="0.2">
      <c r="F5182" s="47" t="str">
        <f ca="1">IF(_SF_CORE!$A$2="BLOCK",NA(),IF(OR(D5182="",E5182=""),"",E5182-D5182))</f>
        <v/>
      </c>
    </row>
    <row r="5183" spans="6:6" ht="16" x14ac:dyDescent="0.2">
      <c r="F5183" s="47" t="str">
        <f ca="1">IF(_SF_CORE!$A$2="BLOCK",NA(),IF(OR(D5183="",E5183=""),"",E5183-D5183))</f>
        <v/>
      </c>
    </row>
    <row r="5184" spans="6:6" ht="16" x14ac:dyDescent="0.2">
      <c r="F5184" s="47" t="str">
        <f ca="1">IF(_SF_CORE!$A$2="BLOCK",NA(),IF(OR(D5184="",E5184=""),"",E5184-D5184))</f>
        <v/>
      </c>
    </row>
    <row r="5185" spans="6:6" ht="16" x14ac:dyDescent="0.2">
      <c r="F5185" s="47" t="str">
        <f ca="1">IF(_SF_CORE!$A$2="BLOCK",NA(),IF(OR(D5185="",E5185=""),"",E5185-D5185))</f>
        <v/>
      </c>
    </row>
    <row r="5186" spans="6:6" ht="16" x14ac:dyDescent="0.2">
      <c r="F5186" s="47" t="str">
        <f ca="1">IF(_SF_CORE!$A$2="BLOCK",NA(),IF(OR(D5186="",E5186=""),"",E5186-D5186))</f>
        <v/>
      </c>
    </row>
    <row r="5187" spans="6:6" ht="16" x14ac:dyDescent="0.2">
      <c r="F5187" s="47" t="str">
        <f ca="1">IF(_SF_CORE!$A$2="BLOCK",NA(),IF(OR(D5187="",E5187=""),"",E5187-D5187))</f>
        <v/>
      </c>
    </row>
    <row r="5188" spans="6:6" ht="16" x14ac:dyDescent="0.2">
      <c r="F5188" s="47" t="str">
        <f ca="1">IF(_SF_CORE!$A$2="BLOCK",NA(),IF(OR(D5188="",E5188=""),"",E5188-D5188))</f>
        <v/>
      </c>
    </row>
    <row r="5189" spans="6:6" ht="16" x14ac:dyDescent="0.2">
      <c r="F5189" s="47" t="str">
        <f ca="1">IF(_SF_CORE!$A$2="BLOCK",NA(),IF(OR(D5189="",E5189=""),"",E5189-D5189))</f>
        <v/>
      </c>
    </row>
    <row r="5190" spans="6:6" ht="16" x14ac:dyDescent="0.2">
      <c r="F5190" s="47" t="str">
        <f ca="1">IF(_SF_CORE!$A$2="BLOCK",NA(),IF(OR(D5190="",E5190=""),"",E5190-D5190))</f>
        <v/>
      </c>
    </row>
    <row r="5191" spans="6:6" ht="16" x14ac:dyDescent="0.2">
      <c r="F5191" s="47" t="str">
        <f ca="1">IF(_SF_CORE!$A$2="BLOCK",NA(),IF(OR(D5191="",E5191=""),"",E5191-D5191))</f>
        <v/>
      </c>
    </row>
    <row r="5192" spans="6:6" ht="16" x14ac:dyDescent="0.2">
      <c r="F5192" s="47" t="str">
        <f ca="1">IF(_SF_CORE!$A$2="BLOCK",NA(),IF(OR(D5192="",E5192=""),"",E5192-D5192))</f>
        <v/>
      </c>
    </row>
    <row r="5193" spans="6:6" ht="16" x14ac:dyDescent="0.2">
      <c r="F5193" s="47" t="str">
        <f ca="1">IF(_SF_CORE!$A$2="BLOCK",NA(),IF(OR(D5193="",E5193=""),"",E5193-D5193))</f>
        <v/>
      </c>
    </row>
    <row r="5194" spans="6:6" ht="16" x14ac:dyDescent="0.2">
      <c r="F5194" s="47" t="str">
        <f ca="1">IF(_SF_CORE!$A$2="BLOCK",NA(),IF(OR(D5194="",E5194=""),"",E5194-D5194))</f>
        <v/>
      </c>
    </row>
    <row r="5195" spans="6:6" ht="16" x14ac:dyDescent="0.2">
      <c r="F5195" s="47" t="str">
        <f ca="1">IF(_SF_CORE!$A$2="BLOCK",NA(),IF(OR(D5195="",E5195=""),"",E5195-D5195))</f>
        <v/>
      </c>
    </row>
    <row r="5196" spans="6:6" ht="16" x14ac:dyDescent="0.2">
      <c r="F5196" s="47" t="str">
        <f ca="1">IF(_SF_CORE!$A$2="BLOCK",NA(),IF(OR(D5196="",E5196=""),"",E5196-D5196))</f>
        <v/>
      </c>
    </row>
    <row r="5197" spans="6:6" ht="16" x14ac:dyDescent="0.2">
      <c r="F5197" s="47" t="str">
        <f ca="1">IF(_SF_CORE!$A$2="BLOCK",NA(),IF(OR(D5197="",E5197=""),"",E5197-D5197))</f>
        <v/>
      </c>
    </row>
    <row r="5198" spans="6:6" ht="16" x14ac:dyDescent="0.2">
      <c r="F5198" s="47" t="str">
        <f ca="1">IF(_SF_CORE!$A$2="BLOCK",NA(),IF(OR(D5198="",E5198=""),"",E5198-D5198))</f>
        <v/>
      </c>
    </row>
    <row r="5199" spans="6:6" ht="16" x14ac:dyDescent="0.2">
      <c r="F5199" s="47" t="str">
        <f ca="1">IF(_SF_CORE!$A$2="BLOCK",NA(),IF(OR(D5199="",E5199=""),"",E5199-D5199))</f>
        <v/>
      </c>
    </row>
    <row r="5200" spans="6:6" ht="16" x14ac:dyDescent="0.2">
      <c r="F5200" s="47" t="str">
        <f ca="1">IF(_SF_CORE!$A$2="BLOCK",NA(),IF(OR(D5200="",E5200=""),"",E5200-D5200))</f>
        <v/>
      </c>
    </row>
    <row r="5201" spans="6:6" ht="16" x14ac:dyDescent="0.2">
      <c r="F5201" s="47" t="str">
        <f ca="1">IF(_SF_CORE!$A$2="BLOCK",NA(),IF(OR(D5201="",E5201=""),"",E5201-D5201))</f>
        <v/>
      </c>
    </row>
    <row r="5202" spans="6:6" ht="16" x14ac:dyDescent="0.2">
      <c r="F5202" s="47" t="str">
        <f ca="1">IF(_SF_CORE!$A$2="BLOCK",NA(),IF(OR(D5202="",E5202=""),"",E5202-D5202))</f>
        <v/>
      </c>
    </row>
    <row r="5203" spans="6:6" ht="16" x14ac:dyDescent="0.2">
      <c r="F5203" s="47" t="str">
        <f ca="1">IF(_SF_CORE!$A$2="BLOCK",NA(),IF(OR(D5203="",E5203=""),"",E5203-D5203))</f>
        <v/>
      </c>
    </row>
    <row r="5204" spans="6:6" ht="16" x14ac:dyDescent="0.2">
      <c r="F5204" s="47" t="str">
        <f ca="1">IF(_SF_CORE!$A$2="BLOCK",NA(),IF(OR(D5204="",E5204=""),"",E5204-D5204))</f>
        <v/>
      </c>
    </row>
    <row r="5205" spans="6:6" ht="16" x14ac:dyDescent="0.2">
      <c r="F5205" s="47" t="str">
        <f ca="1">IF(_SF_CORE!$A$2="BLOCK",NA(),IF(OR(D5205="",E5205=""),"",E5205-D5205))</f>
        <v/>
      </c>
    </row>
    <row r="5206" spans="6:6" ht="16" x14ac:dyDescent="0.2">
      <c r="F5206" s="47" t="str">
        <f ca="1">IF(_SF_CORE!$A$2="BLOCK",NA(),IF(OR(D5206="",E5206=""),"",E5206-D5206))</f>
        <v/>
      </c>
    </row>
    <row r="5207" spans="6:6" ht="16" x14ac:dyDescent="0.2">
      <c r="F5207" s="47" t="str">
        <f ca="1">IF(_SF_CORE!$A$2="BLOCK",NA(),IF(OR(D5207="",E5207=""),"",E5207-D5207))</f>
        <v/>
      </c>
    </row>
    <row r="5208" spans="6:6" ht="16" x14ac:dyDescent="0.2">
      <c r="F5208" s="47" t="str">
        <f ca="1">IF(_SF_CORE!$A$2="BLOCK",NA(),IF(OR(D5208="",E5208=""),"",E5208-D5208))</f>
        <v/>
      </c>
    </row>
    <row r="5209" spans="6:6" ht="16" x14ac:dyDescent="0.2">
      <c r="F5209" s="47" t="str">
        <f ca="1">IF(_SF_CORE!$A$2="BLOCK",NA(),IF(OR(D5209="",E5209=""),"",E5209-D5209))</f>
        <v/>
      </c>
    </row>
    <row r="5210" spans="6:6" ht="16" x14ac:dyDescent="0.2">
      <c r="F5210" s="47" t="str">
        <f ca="1">IF(_SF_CORE!$A$2="BLOCK",NA(),IF(OR(D5210="",E5210=""),"",E5210-D5210))</f>
        <v/>
      </c>
    </row>
    <row r="5211" spans="6:6" ht="16" x14ac:dyDescent="0.2">
      <c r="F5211" s="47" t="str">
        <f ca="1">IF(_SF_CORE!$A$2="BLOCK",NA(),IF(OR(D5211="",E5211=""),"",E5211-D5211))</f>
        <v/>
      </c>
    </row>
    <row r="5212" spans="6:6" ht="16" x14ac:dyDescent="0.2">
      <c r="F5212" s="47" t="str">
        <f ca="1">IF(_SF_CORE!$A$2="BLOCK",NA(),IF(OR(D5212="",E5212=""),"",E5212-D5212))</f>
        <v/>
      </c>
    </row>
    <row r="5213" spans="6:6" ht="16" x14ac:dyDescent="0.2">
      <c r="F5213" s="47" t="str">
        <f ca="1">IF(_SF_CORE!$A$2="BLOCK",NA(),IF(OR(D5213="",E5213=""),"",E5213-D5213))</f>
        <v/>
      </c>
    </row>
    <row r="5214" spans="6:6" ht="16" x14ac:dyDescent="0.2">
      <c r="F5214" s="47" t="str">
        <f ca="1">IF(_SF_CORE!$A$2="BLOCK",NA(),IF(OR(D5214="",E5214=""),"",E5214-D5214))</f>
        <v/>
      </c>
    </row>
    <row r="5215" spans="6:6" ht="16" x14ac:dyDescent="0.2">
      <c r="F5215" s="47" t="str">
        <f ca="1">IF(_SF_CORE!$A$2="BLOCK",NA(),IF(OR(D5215="",E5215=""),"",E5215-D5215))</f>
        <v/>
      </c>
    </row>
    <row r="5216" spans="6:6" ht="16" x14ac:dyDescent="0.2">
      <c r="F5216" s="47" t="str">
        <f ca="1">IF(_SF_CORE!$A$2="BLOCK",NA(),IF(OR(D5216="",E5216=""),"",E5216-D5216))</f>
        <v/>
      </c>
    </row>
    <row r="5217" spans="6:6" ht="16" x14ac:dyDescent="0.2">
      <c r="F5217" s="47" t="str">
        <f ca="1">IF(_SF_CORE!$A$2="BLOCK",NA(),IF(OR(D5217="",E5217=""),"",E5217-D5217))</f>
        <v/>
      </c>
    </row>
    <row r="5218" spans="6:6" ht="16" x14ac:dyDescent="0.2">
      <c r="F5218" s="47" t="str">
        <f ca="1">IF(_SF_CORE!$A$2="BLOCK",NA(),IF(OR(D5218="",E5218=""),"",E5218-D5218))</f>
        <v/>
      </c>
    </row>
    <row r="5219" spans="6:6" ht="16" x14ac:dyDescent="0.2">
      <c r="F5219" s="47" t="str">
        <f ca="1">IF(_SF_CORE!$A$2="BLOCK",NA(),IF(OR(D5219="",E5219=""),"",E5219-D5219))</f>
        <v/>
      </c>
    </row>
    <row r="5220" spans="6:6" ht="16" x14ac:dyDescent="0.2">
      <c r="F5220" s="47" t="str">
        <f ca="1">IF(_SF_CORE!$A$2="BLOCK",NA(),IF(OR(D5220="",E5220=""),"",E5220-D5220))</f>
        <v/>
      </c>
    </row>
    <row r="5221" spans="6:6" ht="16" x14ac:dyDescent="0.2">
      <c r="F5221" s="47" t="str">
        <f ca="1">IF(_SF_CORE!$A$2="BLOCK",NA(),IF(OR(D5221="",E5221=""),"",E5221-D5221))</f>
        <v/>
      </c>
    </row>
    <row r="5222" spans="6:6" ht="16" x14ac:dyDescent="0.2">
      <c r="F5222" s="47" t="str">
        <f ca="1">IF(_SF_CORE!$A$2="BLOCK",NA(),IF(OR(D5222="",E5222=""),"",E5222-D5222))</f>
        <v/>
      </c>
    </row>
    <row r="5223" spans="6:6" ht="16" x14ac:dyDescent="0.2">
      <c r="F5223" s="47" t="str">
        <f ca="1">IF(_SF_CORE!$A$2="BLOCK",NA(),IF(OR(D5223="",E5223=""),"",E5223-D5223))</f>
        <v/>
      </c>
    </row>
    <row r="5224" spans="6:6" ht="16" x14ac:dyDescent="0.2">
      <c r="F5224" s="47" t="str">
        <f ca="1">IF(_SF_CORE!$A$2="BLOCK",NA(),IF(OR(D5224="",E5224=""),"",E5224-D5224))</f>
        <v/>
      </c>
    </row>
    <row r="5225" spans="6:6" ht="16" x14ac:dyDescent="0.2">
      <c r="F5225" s="47" t="str">
        <f ca="1">IF(_SF_CORE!$A$2="BLOCK",NA(),IF(OR(D5225="",E5225=""),"",E5225-D5225))</f>
        <v/>
      </c>
    </row>
    <row r="5226" spans="6:6" ht="16" x14ac:dyDescent="0.2">
      <c r="F5226" s="47" t="str">
        <f ca="1">IF(_SF_CORE!$A$2="BLOCK",NA(),IF(OR(D5226="",E5226=""),"",E5226-D5226))</f>
        <v/>
      </c>
    </row>
    <row r="5227" spans="6:6" ht="16" x14ac:dyDescent="0.2">
      <c r="F5227" s="47" t="str">
        <f ca="1">IF(_SF_CORE!$A$2="BLOCK",NA(),IF(OR(D5227="",E5227=""),"",E5227-D5227))</f>
        <v/>
      </c>
    </row>
    <row r="5228" spans="6:6" ht="16" x14ac:dyDescent="0.2">
      <c r="F5228" s="47" t="str">
        <f ca="1">IF(_SF_CORE!$A$2="BLOCK",NA(),IF(OR(D5228="",E5228=""),"",E5228-D5228))</f>
        <v/>
      </c>
    </row>
    <row r="5229" spans="6:6" ht="16" x14ac:dyDescent="0.2">
      <c r="F5229" s="47" t="str">
        <f ca="1">IF(_SF_CORE!$A$2="BLOCK",NA(),IF(OR(D5229="",E5229=""),"",E5229-D5229))</f>
        <v/>
      </c>
    </row>
    <row r="5230" spans="6:6" ht="16" x14ac:dyDescent="0.2">
      <c r="F5230" s="47" t="str">
        <f ca="1">IF(_SF_CORE!$A$2="BLOCK",NA(),IF(OR(D5230="",E5230=""),"",E5230-D5230))</f>
        <v/>
      </c>
    </row>
    <row r="5231" spans="6:6" ht="16" x14ac:dyDescent="0.2">
      <c r="F5231" s="47" t="str">
        <f ca="1">IF(_SF_CORE!$A$2="BLOCK",NA(),IF(OR(D5231="",E5231=""),"",E5231-D5231))</f>
        <v/>
      </c>
    </row>
    <row r="5232" spans="6:6" ht="16" x14ac:dyDescent="0.2">
      <c r="F5232" s="47" t="str">
        <f ca="1">IF(_SF_CORE!$A$2="BLOCK",NA(),IF(OR(D5232="",E5232=""),"",E5232-D5232))</f>
        <v/>
      </c>
    </row>
    <row r="5233" spans="6:6" ht="16" x14ac:dyDescent="0.2">
      <c r="F5233" s="47" t="str">
        <f ca="1">IF(_SF_CORE!$A$2="BLOCK",NA(),IF(OR(D5233="",E5233=""),"",E5233-D5233))</f>
        <v/>
      </c>
    </row>
    <row r="5234" spans="6:6" ht="16" x14ac:dyDescent="0.2">
      <c r="F5234" s="47" t="str">
        <f ca="1">IF(_SF_CORE!$A$2="BLOCK",NA(),IF(OR(D5234="",E5234=""),"",E5234-D5234))</f>
        <v/>
      </c>
    </row>
    <row r="5235" spans="6:6" ht="16" x14ac:dyDescent="0.2">
      <c r="F5235" s="47" t="str">
        <f ca="1">IF(_SF_CORE!$A$2="BLOCK",NA(),IF(OR(D5235="",E5235=""),"",E5235-D5235))</f>
        <v/>
      </c>
    </row>
    <row r="5236" spans="6:6" ht="16" x14ac:dyDescent="0.2">
      <c r="F5236" s="47" t="str">
        <f ca="1">IF(_SF_CORE!$A$2="BLOCK",NA(),IF(OR(D5236="",E5236=""),"",E5236-D5236))</f>
        <v/>
      </c>
    </row>
    <row r="5237" spans="6:6" ht="16" x14ac:dyDescent="0.2">
      <c r="F5237" s="47" t="str">
        <f ca="1">IF(_SF_CORE!$A$2="BLOCK",NA(),IF(OR(D5237="",E5237=""),"",E5237-D5237))</f>
        <v/>
      </c>
    </row>
    <row r="5238" spans="6:6" ht="16" x14ac:dyDescent="0.2">
      <c r="F5238" s="47" t="str">
        <f ca="1">IF(_SF_CORE!$A$2="BLOCK",NA(),IF(OR(D5238="",E5238=""),"",E5238-D5238))</f>
        <v/>
      </c>
    </row>
    <row r="5239" spans="6:6" ht="16" x14ac:dyDescent="0.2">
      <c r="F5239" s="47" t="str">
        <f ca="1">IF(_SF_CORE!$A$2="BLOCK",NA(),IF(OR(D5239="",E5239=""),"",E5239-D5239))</f>
        <v/>
      </c>
    </row>
    <row r="5240" spans="6:6" ht="16" x14ac:dyDescent="0.2">
      <c r="F5240" s="47" t="str">
        <f ca="1">IF(_SF_CORE!$A$2="BLOCK",NA(),IF(OR(D5240="",E5240=""),"",E5240-D5240))</f>
        <v/>
      </c>
    </row>
    <row r="5241" spans="6:6" ht="16" x14ac:dyDescent="0.2">
      <c r="F5241" s="47" t="str">
        <f ca="1">IF(_SF_CORE!$A$2="BLOCK",NA(),IF(OR(D5241="",E5241=""),"",E5241-D5241))</f>
        <v/>
      </c>
    </row>
    <row r="5242" spans="6:6" ht="16" x14ac:dyDescent="0.2">
      <c r="F5242" s="47" t="str">
        <f ca="1">IF(_SF_CORE!$A$2="BLOCK",NA(),IF(OR(D5242="",E5242=""),"",E5242-D5242))</f>
        <v/>
      </c>
    </row>
    <row r="5243" spans="6:6" ht="16" x14ac:dyDescent="0.2">
      <c r="F5243" s="47" t="str">
        <f ca="1">IF(_SF_CORE!$A$2="BLOCK",NA(),IF(OR(D5243="",E5243=""),"",E5243-D5243))</f>
        <v/>
      </c>
    </row>
    <row r="5244" spans="6:6" ht="16" x14ac:dyDescent="0.2">
      <c r="F5244" s="47" t="str">
        <f ca="1">IF(_SF_CORE!$A$2="BLOCK",NA(),IF(OR(D5244="",E5244=""),"",E5244-D5244))</f>
        <v/>
      </c>
    </row>
    <row r="5245" spans="6:6" ht="16" x14ac:dyDescent="0.2">
      <c r="F5245" s="47" t="str">
        <f ca="1">IF(_SF_CORE!$A$2="BLOCK",NA(),IF(OR(D5245="",E5245=""),"",E5245-D5245))</f>
        <v/>
      </c>
    </row>
    <row r="5246" spans="6:6" ht="16" x14ac:dyDescent="0.2">
      <c r="F5246" s="47" t="str">
        <f ca="1">IF(_SF_CORE!$A$2="BLOCK",NA(),IF(OR(D5246="",E5246=""),"",E5246-D5246))</f>
        <v/>
      </c>
    </row>
    <row r="5247" spans="6:6" ht="16" x14ac:dyDescent="0.2">
      <c r="F5247" s="47" t="str">
        <f ca="1">IF(_SF_CORE!$A$2="BLOCK",NA(),IF(OR(D5247="",E5247=""),"",E5247-D5247))</f>
        <v/>
      </c>
    </row>
    <row r="5248" spans="6:6" ht="16" x14ac:dyDescent="0.2">
      <c r="F5248" s="47" t="str">
        <f ca="1">IF(_SF_CORE!$A$2="BLOCK",NA(),IF(OR(D5248="",E5248=""),"",E5248-D5248))</f>
        <v/>
      </c>
    </row>
    <row r="5249" spans="6:6" ht="16" x14ac:dyDescent="0.2">
      <c r="F5249" s="47" t="str">
        <f ca="1">IF(_SF_CORE!$A$2="BLOCK",NA(),IF(OR(D5249="",E5249=""),"",E5249-D5249))</f>
        <v/>
      </c>
    </row>
    <row r="5250" spans="6:6" ht="16" x14ac:dyDescent="0.2">
      <c r="F5250" s="47" t="str">
        <f ca="1">IF(_SF_CORE!$A$2="BLOCK",NA(),IF(OR(D5250="",E5250=""),"",E5250-D5250))</f>
        <v/>
      </c>
    </row>
    <row r="5251" spans="6:6" ht="16" x14ac:dyDescent="0.2">
      <c r="F5251" s="47" t="str">
        <f ca="1">IF(_SF_CORE!$A$2="BLOCK",NA(),IF(OR(D5251="",E5251=""),"",E5251-D5251))</f>
        <v/>
      </c>
    </row>
    <row r="5252" spans="6:6" ht="16" x14ac:dyDescent="0.2">
      <c r="F5252" s="47" t="str">
        <f ca="1">IF(_SF_CORE!$A$2="BLOCK",NA(),IF(OR(D5252="",E5252=""),"",E5252-D5252))</f>
        <v/>
      </c>
    </row>
    <row r="5253" spans="6:6" ht="16" x14ac:dyDescent="0.2">
      <c r="F5253" s="47" t="str">
        <f ca="1">IF(_SF_CORE!$A$2="BLOCK",NA(),IF(OR(D5253="",E5253=""),"",E5253-D5253))</f>
        <v/>
      </c>
    </row>
    <row r="5254" spans="6:6" ht="16" x14ac:dyDescent="0.2">
      <c r="F5254" s="47" t="str">
        <f ca="1">IF(_SF_CORE!$A$2="BLOCK",NA(),IF(OR(D5254="",E5254=""),"",E5254-D5254))</f>
        <v/>
      </c>
    </row>
    <row r="5255" spans="6:6" ht="16" x14ac:dyDescent="0.2">
      <c r="F5255" s="47" t="str">
        <f ca="1">IF(_SF_CORE!$A$2="BLOCK",NA(),IF(OR(D5255="",E5255=""),"",E5255-D5255))</f>
        <v/>
      </c>
    </row>
    <row r="5256" spans="6:6" ht="16" x14ac:dyDescent="0.2">
      <c r="F5256" s="47" t="str">
        <f ca="1">IF(_SF_CORE!$A$2="BLOCK",NA(),IF(OR(D5256="",E5256=""),"",E5256-D5256))</f>
        <v/>
      </c>
    </row>
    <row r="5257" spans="6:6" ht="16" x14ac:dyDescent="0.2">
      <c r="F5257" s="47" t="str">
        <f ca="1">IF(_SF_CORE!$A$2="BLOCK",NA(),IF(OR(D5257="",E5257=""),"",E5257-D5257))</f>
        <v/>
      </c>
    </row>
    <row r="5258" spans="6:6" ht="16" x14ac:dyDescent="0.2">
      <c r="F5258" s="47" t="str">
        <f ca="1">IF(_SF_CORE!$A$2="BLOCK",NA(),IF(OR(D5258="",E5258=""),"",E5258-D5258))</f>
        <v/>
      </c>
    </row>
    <row r="5259" spans="6:6" ht="16" x14ac:dyDescent="0.2">
      <c r="F5259" s="47" t="str">
        <f ca="1">IF(_SF_CORE!$A$2="BLOCK",NA(),IF(OR(D5259="",E5259=""),"",E5259-D5259))</f>
        <v/>
      </c>
    </row>
    <row r="5260" spans="6:6" ht="16" x14ac:dyDescent="0.2">
      <c r="F5260" s="47" t="str">
        <f ca="1">IF(_SF_CORE!$A$2="BLOCK",NA(),IF(OR(D5260="",E5260=""),"",E5260-D5260))</f>
        <v/>
      </c>
    </row>
    <row r="5261" spans="6:6" ht="16" x14ac:dyDescent="0.2">
      <c r="F5261" s="47" t="str">
        <f ca="1">IF(_SF_CORE!$A$2="BLOCK",NA(),IF(OR(D5261="",E5261=""),"",E5261-D5261))</f>
        <v/>
      </c>
    </row>
    <row r="5262" spans="6:6" ht="16" x14ac:dyDescent="0.2">
      <c r="F5262" s="47" t="str">
        <f ca="1">IF(_SF_CORE!$A$2="BLOCK",NA(),IF(OR(D5262="",E5262=""),"",E5262-D5262))</f>
        <v/>
      </c>
    </row>
    <row r="5263" spans="6:6" ht="16" x14ac:dyDescent="0.2">
      <c r="F5263" s="47" t="str">
        <f ca="1">IF(_SF_CORE!$A$2="BLOCK",NA(),IF(OR(D5263="",E5263=""),"",E5263-D5263))</f>
        <v/>
      </c>
    </row>
    <row r="5264" spans="6:6" ht="16" x14ac:dyDescent="0.2">
      <c r="F5264" s="47" t="str">
        <f ca="1">IF(_SF_CORE!$A$2="BLOCK",NA(),IF(OR(D5264="",E5264=""),"",E5264-D5264))</f>
        <v/>
      </c>
    </row>
    <row r="5265" spans="6:6" ht="16" x14ac:dyDescent="0.2">
      <c r="F5265" s="47" t="str">
        <f ca="1">IF(_SF_CORE!$A$2="BLOCK",NA(),IF(OR(D5265="",E5265=""),"",E5265-D5265))</f>
        <v/>
      </c>
    </row>
    <row r="5266" spans="6:6" ht="16" x14ac:dyDescent="0.2">
      <c r="F5266" s="47" t="str">
        <f ca="1">IF(_SF_CORE!$A$2="BLOCK",NA(),IF(OR(D5266="",E5266=""),"",E5266-D5266))</f>
        <v/>
      </c>
    </row>
    <row r="5267" spans="6:6" ht="16" x14ac:dyDescent="0.2">
      <c r="F5267" s="47" t="str">
        <f ca="1">IF(_SF_CORE!$A$2="BLOCK",NA(),IF(OR(D5267="",E5267=""),"",E5267-D5267))</f>
        <v/>
      </c>
    </row>
    <row r="5268" spans="6:6" ht="16" x14ac:dyDescent="0.2">
      <c r="F5268" s="47" t="str">
        <f ca="1">IF(_SF_CORE!$A$2="BLOCK",NA(),IF(OR(D5268="",E5268=""),"",E5268-D5268))</f>
        <v/>
      </c>
    </row>
    <row r="5269" spans="6:6" ht="16" x14ac:dyDescent="0.2">
      <c r="F5269" s="47" t="str">
        <f ca="1">IF(_SF_CORE!$A$2="BLOCK",NA(),IF(OR(D5269="",E5269=""),"",E5269-D5269))</f>
        <v/>
      </c>
    </row>
    <row r="5270" spans="6:6" ht="16" x14ac:dyDescent="0.2">
      <c r="F5270" s="47" t="str">
        <f ca="1">IF(_SF_CORE!$A$2="BLOCK",NA(),IF(OR(D5270="",E5270=""),"",E5270-D5270))</f>
        <v/>
      </c>
    </row>
    <row r="5271" spans="6:6" ht="16" x14ac:dyDescent="0.2">
      <c r="F5271" s="47" t="str">
        <f ca="1">IF(_SF_CORE!$A$2="BLOCK",NA(),IF(OR(D5271="",E5271=""),"",E5271-D5271))</f>
        <v/>
      </c>
    </row>
    <row r="5272" spans="6:6" ht="16" x14ac:dyDescent="0.2">
      <c r="F5272" s="47" t="str">
        <f ca="1">IF(_SF_CORE!$A$2="BLOCK",NA(),IF(OR(D5272="",E5272=""),"",E5272-D5272))</f>
        <v/>
      </c>
    </row>
    <row r="5273" spans="6:6" ht="16" x14ac:dyDescent="0.2">
      <c r="F5273" s="47" t="str">
        <f ca="1">IF(_SF_CORE!$A$2="BLOCK",NA(),IF(OR(D5273="",E5273=""),"",E5273-D5273))</f>
        <v/>
      </c>
    </row>
    <row r="5274" spans="6:6" ht="16" x14ac:dyDescent="0.2">
      <c r="F5274" s="47" t="str">
        <f ca="1">IF(_SF_CORE!$A$2="BLOCK",NA(),IF(OR(D5274="",E5274=""),"",E5274-D5274))</f>
        <v/>
      </c>
    </row>
    <row r="5275" spans="6:6" ht="16" x14ac:dyDescent="0.2">
      <c r="F5275" s="47" t="str">
        <f ca="1">IF(_SF_CORE!$A$2="BLOCK",NA(),IF(OR(D5275="",E5275=""),"",E5275-D5275))</f>
        <v/>
      </c>
    </row>
    <row r="5276" spans="6:6" ht="16" x14ac:dyDescent="0.2">
      <c r="F5276" s="47" t="str">
        <f ca="1">IF(_SF_CORE!$A$2="BLOCK",NA(),IF(OR(D5276="",E5276=""),"",E5276-D5276))</f>
        <v/>
      </c>
    </row>
    <row r="5277" spans="6:6" ht="16" x14ac:dyDescent="0.2">
      <c r="F5277" s="47" t="str">
        <f ca="1">IF(_SF_CORE!$A$2="BLOCK",NA(),IF(OR(D5277="",E5277=""),"",E5277-D5277))</f>
        <v/>
      </c>
    </row>
    <row r="5278" spans="6:6" ht="16" x14ac:dyDescent="0.2">
      <c r="F5278" s="47" t="str">
        <f ca="1">IF(_SF_CORE!$A$2="BLOCK",NA(),IF(OR(D5278="",E5278=""),"",E5278-D5278))</f>
        <v/>
      </c>
    </row>
    <row r="5279" spans="6:6" ht="16" x14ac:dyDescent="0.2">
      <c r="F5279" s="47" t="str">
        <f ca="1">IF(_SF_CORE!$A$2="BLOCK",NA(),IF(OR(D5279="",E5279=""),"",E5279-D5279))</f>
        <v/>
      </c>
    </row>
    <row r="5280" spans="6:6" ht="16" x14ac:dyDescent="0.2">
      <c r="F5280" s="47" t="str">
        <f ca="1">IF(_SF_CORE!$A$2="BLOCK",NA(),IF(OR(D5280="",E5280=""),"",E5280-D5280))</f>
        <v/>
      </c>
    </row>
    <row r="5281" spans="6:6" ht="16" x14ac:dyDescent="0.2">
      <c r="F5281" s="47" t="str">
        <f ca="1">IF(_SF_CORE!$A$2="BLOCK",NA(),IF(OR(D5281="",E5281=""),"",E5281-D5281))</f>
        <v/>
      </c>
    </row>
    <row r="5282" spans="6:6" ht="16" x14ac:dyDescent="0.2">
      <c r="F5282" s="47" t="str">
        <f ca="1">IF(_SF_CORE!$A$2="BLOCK",NA(),IF(OR(D5282="",E5282=""),"",E5282-D5282))</f>
        <v/>
      </c>
    </row>
    <row r="5283" spans="6:6" ht="16" x14ac:dyDescent="0.2">
      <c r="F5283" s="47" t="str">
        <f ca="1">IF(_SF_CORE!$A$2="BLOCK",NA(),IF(OR(D5283="",E5283=""),"",E5283-D5283))</f>
        <v/>
      </c>
    </row>
    <row r="5284" spans="6:6" ht="16" x14ac:dyDescent="0.2">
      <c r="F5284" s="47" t="str">
        <f ca="1">IF(_SF_CORE!$A$2="BLOCK",NA(),IF(OR(D5284="",E5284=""),"",E5284-D5284))</f>
        <v/>
      </c>
    </row>
    <row r="5285" spans="6:6" ht="16" x14ac:dyDescent="0.2">
      <c r="F5285" s="47" t="str">
        <f ca="1">IF(_SF_CORE!$A$2="BLOCK",NA(),IF(OR(D5285="",E5285=""),"",E5285-D5285))</f>
        <v/>
      </c>
    </row>
    <row r="5286" spans="6:6" ht="16" x14ac:dyDescent="0.2">
      <c r="F5286" s="47" t="str">
        <f ca="1">IF(_SF_CORE!$A$2="BLOCK",NA(),IF(OR(D5286="",E5286=""),"",E5286-D5286))</f>
        <v/>
      </c>
    </row>
    <row r="5287" spans="6:6" ht="16" x14ac:dyDescent="0.2">
      <c r="F5287" s="47" t="str">
        <f ca="1">IF(_SF_CORE!$A$2="BLOCK",NA(),IF(OR(D5287="",E5287=""),"",E5287-D5287))</f>
        <v/>
      </c>
    </row>
    <row r="5288" spans="6:6" ht="16" x14ac:dyDescent="0.2">
      <c r="F5288" s="47" t="str">
        <f ca="1">IF(_SF_CORE!$A$2="BLOCK",NA(),IF(OR(D5288="",E5288=""),"",E5288-D5288))</f>
        <v/>
      </c>
    </row>
    <row r="5289" spans="6:6" ht="16" x14ac:dyDescent="0.2">
      <c r="F5289" s="47" t="str">
        <f ca="1">IF(_SF_CORE!$A$2="BLOCK",NA(),IF(OR(D5289="",E5289=""),"",E5289-D5289))</f>
        <v/>
      </c>
    </row>
    <row r="5290" spans="6:6" ht="16" x14ac:dyDescent="0.2">
      <c r="F5290" s="47" t="str">
        <f ca="1">IF(_SF_CORE!$A$2="BLOCK",NA(),IF(OR(D5290="",E5290=""),"",E5290-D5290))</f>
        <v/>
      </c>
    </row>
    <row r="5291" spans="6:6" ht="16" x14ac:dyDescent="0.2">
      <c r="F5291" s="47" t="str">
        <f ca="1">IF(_SF_CORE!$A$2="BLOCK",NA(),IF(OR(D5291="",E5291=""),"",E5291-D5291))</f>
        <v/>
      </c>
    </row>
    <row r="5292" spans="6:6" ht="16" x14ac:dyDescent="0.2">
      <c r="F5292" s="47" t="str">
        <f ca="1">IF(_SF_CORE!$A$2="BLOCK",NA(),IF(OR(D5292="",E5292=""),"",E5292-D5292))</f>
        <v/>
      </c>
    </row>
    <row r="5293" spans="6:6" ht="16" x14ac:dyDescent="0.2">
      <c r="F5293" s="47" t="str">
        <f ca="1">IF(_SF_CORE!$A$2="BLOCK",NA(),IF(OR(D5293="",E5293=""),"",E5293-D5293))</f>
        <v/>
      </c>
    </row>
    <row r="5294" spans="6:6" ht="16" x14ac:dyDescent="0.2">
      <c r="F5294" s="47" t="str">
        <f ca="1">IF(_SF_CORE!$A$2="BLOCK",NA(),IF(OR(D5294="",E5294=""),"",E5294-D5294))</f>
        <v/>
      </c>
    </row>
    <row r="5295" spans="6:6" ht="16" x14ac:dyDescent="0.2">
      <c r="F5295" s="47" t="str">
        <f ca="1">IF(_SF_CORE!$A$2="BLOCK",NA(),IF(OR(D5295="",E5295=""),"",E5295-D5295))</f>
        <v/>
      </c>
    </row>
    <row r="5296" spans="6:6" ht="16" x14ac:dyDescent="0.2">
      <c r="F5296" s="47" t="str">
        <f ca="1">IF(_SF_CORE!$A$2="BLOCK",NA(),IF(OR(D5296="",E5296=""),"",E5296-D5296))</f>
        <v/>
      </c>
    </row>
    <row r="5297" spans="6:6" ht="16" x14ac:dyDescent="0.2">
      <c r="F5297" s="47" t="str">
        <f ca="1">IF(_SF_CORE!$A$2="BLOCK",NA(),IF(OR(D5297="",E5297=""),"",E5297-D5297))</f>
        <v/>
      </c>
    </row>
    <row r="5298" spans="6:6" ht="16" x14ac:dyDescent="0.2">
      <c r="F5298" s="47" t="str">
        <f ca="1">IF(_SF_CORE!$A$2="BLOCK",NA(),IF(OR(D5298="",E5298=""),"",E5298-D5298))</f>
        <v/>
      </c>
    </row>
    <row r="5299" spans="6:6" ht="16" x14ac:dyDescent="0.2">
      <c r="F5299" s="47" t="str">
        <f ca="1">IF(_SF_CORE!$A$2="BLOCK",NA(),IF(OR(D5299="",E5299=""),"",E5299-D5299))</f>
        <v/>
      </c>
    </row>
    <row r="5300" spans="6:6" ht="16" x14ac:dyDescent="0.2">
      <c r="F5300" s="47" t="str">
        <f ca="1">IF(_SF_CORE!$A$2="BLOCK",NA(),IF(OR(D5300="",E5300=""),"",E5300-D5300))</f>
        <v/>
      </c>
    </row>
    <row r="5301" spans="6:6" ht="16" x14ac:dyDescent="0.2">
      <c r="F5301" s="47" t="str">
        <f ca="1">IF(_SF_CORE!$A$2="BLOCK",NA(),IF(OR(D5301="",E5301=""),"",E5301-D5301))</f>
        <v/>
      </c>
    </row>
    <row r="5302" spans="6:6" ht="16" x14ac:dyDescent="0.2">
      <c r="F5302" s="47" t="str">
        <f ca="1">IF(_SF_CORE!$A$2="BLOCK",NA(),IF(OR(D5302="",E5302=""),"",E5302-D5302))</f>
        <v/>
      </c>
    </row>
    <row r="5303" spans="6:6" ht="16" x14ac:dyDescent="0.2">
      <c r="F5303" s="47" t="str">
        <f ca="1">IF(_SF_CORE!$A$2="BLOCK",NA(),IF(OR(D5303="",E5303=""),"",E5303-D5303))</f>
        <v/>
      </c>
    </row>
    <row r="5304" spans="6:6" ht="16" x14ac:dyDescent="0.2">
      <c r="F5304" s="47" t="str">
        <f ca="1">IF(_SF_CORE!$A$2="BLOCK",NA(),IF(OR(D5304="",E5304=""),"",E5304-D5304))</f>
        <v/>
      </c>
    </row>
    <row r="5305" spans="6:6" ht="16" x14ac:dyDescent="0.2">
      <c r="F5305" s="47" t="str">
        <f ca="1">IF(_SF_CORE!$A$2="BLOCK",NA(),IF(OR(D5305="",E5305=""),"",E5305-D5305))</f>
        <v/>
      </c>
    </row>
    <row r="5306" spans="6:6" ht="16" x14ac:dyDescent="0.2">
      <c r="F5306" s="47" t="str">
        <f ca="1">IF(_SF_CORE!$A$2="BLOCK",NA(),IF(OR(D5306="",E5306=""),"",E5306-D5306))</f>
        <v/>
      </c>
    </row>
    <row r="5307" spans="6:6" ht="16" x14ac:dyDescent="0.2">
      <c r="F5307" s="47" t="str">
        <f ca="1">IF(_SF_CORE!$A$2="BLOCK",NA(),IF(OR(D5307="",E5307=""),"",E5307-D5307))</f>
        <v/>
      </c>
    </row>
    <row r="5308" spans="6:6" ht="16" x14ac:dyDescent="0.2">
      <c r="F5308" s="47" t="str">
        <f ca="1">IF(_SF_CORE!$A$2="BLOCK",NA(),IF(OR(D5308="",E5308=""),"",E5308-D5308))</f>
        <v/>
      </c>
    </row>
    <row r="5309" spans="6:6" ht="16" x14ac:dyDescent="0.2">
      <c r="F5309" s="47" t="str">
        <f ca="1">IF(_SF_CORE!$A$2="BLOCK",NA(),IF(OR(D5309="",E5309=""),"",E5309-D5309))</f>
        <v/>
      </c>
    </row>
    <row r="5310" spans="6:6" ht="16" x14ac:dyDescent="0.2">
      <c r="F5310" s="47" t="str">
        <f ca="1">IF(_SF_CORE!$A$2="BLOCK",NA(),IF(OR(D5310="",E5310=""),"",E5310-D5310))</f>
        <v/>
      </c>
    </row>
    <row r="5311" spans="6:6" ht="16" x14ac:dyDescent="0.2">
      <c r="F5311" s="47" t="str">
        <f ca="1">IF(_SF_CORE!$A$2="BLOCK",NA(),IF(OR(D5311="",E5311=""),"",E5311-D5311))</f>
        <v/>
      </c>
    </row>
    <row r="5312" spans="6:6" ht="16" x14ac:dyDescent="0.2">
      <c r="F5312" s="47" t="str">
        <f ca="1">IF(_SF_CORE!$A$2="BLOCK",NA(),IF(OR(D5312="",E5312=""),"",E5312-D5312))</f>
        <v/>
      </c>
    </row>
    <row r="5313" spans="6:6" ht="16" x14ac:dyDescent="0.2">
      <c r="F5313" s="47" t="str">
        <f ca="1">IF(_SF_CORE!$A$2="BLOCK",NA(),IF(OR(D5313="",E5313=""),"",E5313-D5313))</f>
        <v/>
      </c>
    </row>
    <row r="5314" spans="6:6" ht="16" x14ac:dyDescent="0.2">
      <c r="F5314" s="47" t="str">
        <f ca="1">IF(_SF_CORE!$A$2="BLOCK",NA(),IF(OR(D5314="",E5314=""),"",E5314-D5314))</f>
        <v/>
      </c>
    </row>
    <row r="5315" spans="6:6" ht="16" x14ac:dyDescent="0.2">
      <c r="F5315" s="47" t="str">
        <f ca="1">IF(_SF_CORE!$A$2="BLOCK",NA(),IF(OR(D5315="",E5315=""),"",E5315-D5315))</f>
        <v/>
      </c>
    </row>
    <row r="5316" spans="6:6" ht="16" x14ac:dyDescent="0.2">
      <c r="F5316" s="47" t="str">
        <f ca="1">IF(_SF_CORE!$A$2="BLOCK",NA(),IF(OR(D5316="",E5316=""),"",E5316-D5316))</f>
        <v/>
      </c>
    </row>
    <row r="5317" spans="6:6" ht="16" x14ac:dyDescent="0.2">
      <c r="F5317" s="47" t="str">
        <f ca="1">IF(_SF_CORE!$A$2="BLOCK",NA(),IF(OR(D5317="",E5317=""),"",E5317-D5317))</f>
        <v/>
      </c>
    </row>
    <row r="5318" spans="6:6" ht="16" x14ac:dyDescent="0.2">
      <c r="F5318" s="47" t="str">
        <f ca="1">IF(_SF_CORE!$A$2="BLOCK",NA(),IF(OR(D5318="",E5318=""),"",E5318-D5318))</f>
        <v/>
      </c>
    </row>
    <row r="5319" spans="6:6" ht="16" x14ac:dyDescent="0.2">
      <c r="F5319" s="47" t="str">
        <f ca="1">IF(_SF_CORE!$A$2="BLOCK",NA(),IF(OR(D5319="",E5319=""),"",E5319-D5319))</f>
        <v/>
      </c>
    </row>
    <row r="5320" spans="6:6" ht="16" x14ac:dyDescent="0.2">
      <c r="F5320" s="47" t="str">
        <f ca="1">IF(_SF_CORE!$A$2="BLOCK",NA(),IF(OR(D5320="",E5320=""),"",E5320-D5320))</f>
        <v/>
      </c>
    </row>
    <row r="5321" spans="6:6" ht="16" x14ac:dyDescent="0.2">
      <c r="F5321" s="47" t="str">
        <f ca="1">IF(_SF_CORE!$A$2="BLOCK",NA(),IF(OR(D5321="",E5321=""),"",E5321-D5321))</f>
        <v/>
      </c>
    </row>
    <row r="5322" spans="6:6" ht="16" x14ac:dyDescent="0.2">
      <c r="F5322" s="47" t="str">
        <f ca="1">IF(_SF_CORE!$A$2="BLOCK",NA(),IF(OR(D5322="",E5322=""),"",E5322-D5322))</f>
        <v/>
      </c>
    </row>
    <row r="5323" spans="6:6" ht="16" x14ac:dyDescent="0.2">
      <c r="F5323" s="47" t="str">
        <f ca="1">IF(_SF_CORE!$A$2="BLOCK",NA(),IF(OR(D5323="",E5323=""),"",E5323-D5323))</f>
        <v/>
      </c>
    </row>
    <row r="5324" spans="6:6" ht="16" x14ac:dyDescent="0.2">
      <c r="F5324" s="47" t="str">
        <f ca="1">IF(_SF_CORE!$A$2="BLOCK",NA(),IF(OR(D5324="",E5324=""),"",E5324-D5324))</f>
        <v/>
      </c>
    </row>
    <row r="5325" spans="6:6" ht="16" x14ac:dyDescent="0.2">
      <c r="F5325" s="47" t="str">
        <f ca="1">IF(_SF_CORE!$A$2="BLOCK",NA(),IF(OR(D5325="",E5325=""),"",E5325-D5325))</f>
        <v/>
      </c>
    </row>
    <row r="5326" spans="6:6" ht="16" x14ac:dyDescent="0.2">
      <c r="F5326" s="47" t="str">
        <f ca="1">IF(_SF_CORE!$A$2="BLOCK",NA(),IF(OR(D5326="",E5326=""),"",E5326-D5326))</f>
        <v/>
      </c>
    </row>
    <row r="5327" spans="6:6" ht="16" x14ac:dyDescent="0.2">
      <c r="F5327" s="47" t="str">
        <f ca="1">IF(_SF_CORE!$A$2="BLOCK",NA(),IF(OR(D5327="",E5327=""),"",E5327-D5327))</f>
        <v/>
      </c>
    </row>
    <row r="5328" spans="6:6" ht="16" x14ac:dyDescent="0.2">
      <c r="F5328" s="47" t="str">
        <f ca="1">IF(_SF_CORE!$A$2="BLOCK",NA(),IF(OR(D5328="",E5328=""),"",E5328-D5328))</f>
        <v/>
      </c>
    </row>
    <row r="5329" spans="6:6" ht="16" x14ac:dyDescent="0.2">
      <c r="F5329" s="47" t="str">
        <f ca="1">IF(_SF_CORE!$A$2="BLOCK",NA(),IF(OR(D5329="",E5329=""),"",E5329-D5329))</f>
        <v/>
      </c>
    </row>
    <row r="5330" spans="6:6" ht="16" x14ac:dyDescent="0.2">
      <c r="F5330" s="47" t="str">
        <f ca="1">IF(_SF_CORE!$A$2="BLOCK",NA(),IF(OR(D5330="",E5330=""),"",E5330-D5330))</f>
        <v/>
      </c>
    </row>
    <row r="5331" spans="6:6" ht="16" x14ac:dyDescent="0.2">
      <c r="F5331" s="47" t="str">
        <f ca="1">IF(_SF_CORE!$A$2="BLOCK",NA(),IF(OR(D5331="",E5331=""),"",E5331-D5331))</f>
        <v/>
      </c>
    </row>
    <row r="5332" spans="6:6" ht="16" x14ac:dyDescent="0.2">
      <c r="F5332" s="47" t="str">
        <f ca="1">IF(_SF_CORE!$A$2="BLOCK",NA(),IF(OR(D5332="",E5332=""),"",E5332-D5332))</f>
        <v/>
      </c>
    </row>
    <row r="5333" spans="6:6" ht="16" x14ac:dyDescent="0.2">
      <c r="F5333" s="47" t="str">
        <f ca="1">IF(_SF_CORE!$A$2="BLOCK",NA(),IF(OR(D5333="",E5333=""),"",E5333-D5333))</f>
        <v/>
      </c>
    </row>
    <row r="5334" spans="6:6" ht="16" x14ac:dyDescent="0.2">
      <c r="F5334" s="47" t="str">
        <f ca="1">IF(_SF_CORE!$A$2="BLOCK",NA(),IF(OR(D5334="",E5334=""),"",E5334-D5334))</f>
        <v/>
      </c>
    </row>
    <row r="5335" spans="6:6" ht="16" x14ac:dyDescent="0.2">
      <c r="F5335" s="47" t="str">
        <f ca="1">IF(_SF_CORE!$A$2="BLOCK",NA(),IF(OR(D5335="",E5335=""),"",E5335-D5335))</f>
        <v/>
      </c>
    </row>
    <row r="5336" spans="6:6" ht="16" x14ac:dyDescent="0.2">
      <c r="F5336" s="47" t="str">
        <f ca="1">IF(_SF_CORE!$A$2="BLOCK",NA(),IF(OR(D5336="",E5336=""),"",E5336-D5336))</f>
        <v/>
      </c>
    </row>
    <row r="5337" spans="6:6" ht="16" x14ac:dyDescent="0.2">
      <c r="F5337" s="47" t="str">
        <f ca="1">IF(_SF_CORE!$A$2="BLOCK",NA(),IF(OR(D5337="",E5337=""),"",E5337-D5337))</f>
        <v/>
      </c>
    </row>
    <row r="5338" spans="6:6" ht="16" x14ac:dyDescent="0.2">
      <c r="F5338" s="47" t="str">
        <f ca="1">IF(_SF_CORE!$A$2="BLOCK",NA(),IF(OR(D5338="",E5338=""),"",E5338-D5338))</f>
        <v/>
      </c>
    </row>
    <row r="5339" spans="6:6" ht="16" x14ac:dyDescent="0.2">
      <c r="F5339" s="47" t="str">
        <f ca="1">IF(_SF_CORE!$A$2="BLOCK",NA(),IF(OR(D5339="",E5339=""),"",E5339-D5339))</f>
        <v/>
      </c>
    </row>
    <row r="5340" spans="6:6" ht="16" x14ac:dyDescent="0.2">
      <c r="F5340" s="47" t="str">
        <f ca="1">IF(_SF_CORE!$A$2="BLOCK",NA(),IF(OR(D5340="",E5340=""),"",E5340-D5340))</f>
        <v/>
      </c>
    </row>
    <row r="5341" spans="6:6" ht="16" x14ac:dyDescent="0.2">
      <c r="F5341" s="47" t="str">
        <f ca="1">IF(_SF_CORE!$A$2="BLOCK",NA(),IF(OR(D5341="",E5341=""),"",E5341-D5341))</f>
        <v/>
      </c>
    </row>
    <row r="5342" spans="6:6" ht="16" x14ac:dyDescent="0.2">
      <c r="F5342" s="47" t="str">
        <f ca="1">IF(_SF_CORE!$A$2="BLOCK",NA(),IF(OR(D5342="",E5342=""),"",E5342-D5342))</f>
        <v/>
      </c>
    </row>
    <row r="5343" spans="6:6" ht="16" x14ac:dyDescent="0.2">
      <c r="F5343" s="47" t="str">
        <f ca="1">IF(_SF_CORE!$A$2="BLOCK",NA(),IF(OR(D5343="",E5343=""),"",E5343-D5343))</f>
        <v/>
      </c>
    </row>
    <row r="5344" spans="6:6" ht="16" x14ac:dyDescent="0.2">
      <c r="F5344" s="47" t="str">
        <f ca="1">IF(_SF_CORE!$A$2="BLOCK",NA(),IF(OR(D5344="",E5344=""),"",E5344-D5344))</f>
        <v/>
      </c>
    </row>
    <row r="5345" spans="6:6" ht="16" x14ac:dyDescent="0.2">
      <c r="F5345" s="47" t="str">
        <f ca="1">IF(_SF_CORE!$A$2="BLOCK",NA(),IF(OR(D5345="",E5345=""),"",E5345-D5345))</f>
        <v/>
      </c>
    </row>
    <row r="5346" spans="6:6" ht="16" x14ac:dyDescent="0.2">
      <c r="F5346" s="47" t="str">
        <f ca="1">IF(_SF_CORE!$A$2="BLOCK",NA(),IF(OR(D5346="",E5346=""),"",E5346-D5346))</f>
        <v/>
      </c>
    </row>
    <row r="5347" spans="6:6" ht="16" x14ac:dyDescent="0.2">
      <c r="F5347" s="47" t="str">
        <f ca="1">IF(_SF_CORE!$A$2="BLOCK",NA(),IF(OR(D5347="",E5347=""),"",E5347-D5347))</f>
        <v/>
      </c>
    </row>
    <row r="5348" spans="6:6" ht="16" x14ac:dyDescent="0.2">
      <c r="F5348" s="47" t="str">
        <f ca="1">IF(_SF_CORE!$A$2="BLOCK",NA(),IF(OR(D5348="",E5348=""),"",E5348-D5348))</f>
        <v/>
      </c>
    </row>
    <row r="5349" spans="6:6" ht="16" x14ac:dyDescent="0.2">
      <c r="F5349" s="47" t="str">
        <f ca="1">IF(_SF_CORE!$A$2="BLOCK",NA(),IF(OR(D5349="",E5349=""),"",E5349-D5349))</f>
        <v/>
      </c>
    </row>
    <row r="5350" spans="6:6" ht="16" x14ac:dyDescent="0.2">
      <c r="F5350" s="47" t="str">
        <f ca="1">IF(_SF_CORE!$A$2="BLOCK",NA(),IF(OR(D5350="",E5350=""),"",E5350-D5350))</f>
        <v/>
      </c>
    </row>
    <row r="5351" spans="6:6" ht="16" x14ac:dyDescent="0.2">
      <c r="F5351" s="47" t="str">
        <f ca="1">IF(_SF_CORE!$A$2="BLOCK",NA(),IF(OR(D5351="",E5351=""),"",E5351-D5351))</f>
        <v/>
      </c>
    </row>
    <row r="5352" spans="6:6" ht="16" x14ac:dyDescent="0.2">
      <c r="F5352" s="47" t="str">
        <f ca="1">IF(_SF_CORE!$A$2="BLOCK",NA(),IF(OR(D5352="",E5352=""),"",E5352-D5352))</f>
        <v/>
      </c>
    </row>
    <row r="5353" spans="6:6" ht="16" x14ac:dyDescent="0.2">
      <c r="F5353" s="47" t="str">
        <f ca="1">IF(_SF_CORE!$A$2="BLOCK",NA(),IF(OR(D5353="",E5353=""),"",E5353-D5353))</f>
        <v/>
      </c>
    </row>
    <row r="5354" spans="6:6" ht="16" x14ac:dyDescent="0.2">
      <c r="F5354" s="47" t="str">
        <f ca="1">IF(_SF_CORE!$A$2="BLOCK",NA(),IF(OR(D5354="",E5354=""),"",E5354-D5354))</f>
        <v/>
      </c>
    </row>
    <row r="5355" spans="6:6" ht="16" x14ac:dyDescent="0.2">
      <c r="F5355" s="47" t="str">
        <f ca="1">IF(_SF_CORE!$A$2="BLOCK",NA(),IF(OR(D5355="",E5355=""),"",E5355-D5355))</f>
        <v/>
      </c>
    </row>
    <row r="5356" spans="6:6" ht="16" x14ac:dyDescent="0.2">
      <c r="F5356" s="47" t="str">
        <f ca="1">IF(_SF_CORE!$A$2="BLOCK",NA(),IF(OR(D5356="",E5356=""),"",E5356-D5356))</f>
        <v/>
      </c>
    </row>
    <row r="5357" spans="6:6" ht="16" x14ac:dyDescent="0.2">
      <c r="F5357" s="47" t="str">
        <f ca="1">IF(_SF_CORE!$A$2="BLOCK",NA(),IF(OR(D5357="",E5357=""),"",E5357-D5357))</f>
        <v/>
      </c>
    </row>
    <row r="5358" spans="6:6" ht="16" x14ac:dyDescent="0.2">
      <c r="F5358" s="47" t="str">
        <f ca="1">IF(_SF_CORE!$A$2="BLOCK",NA(),IF(OR(D5358="",E5358=""),"",E5358-D5358))</f>
        <v/>
      </c>
    </row>
    <row r="5359" spans="6:6" ht="16" x14ac:dyDescent="0.2">
      <c r="F5359" s="47" t="str">
        <f ca="1">IF(_SF_CORE!$A$2="BLOCK",NA(),IF(OR(D5359="",E5359=""),"",E5359-D5359))</f>
        <v/>
      </c>
    </row>
    <row r="5360" spans="6:6" ht="16" x14ac:dyDescent="0.2">
      <c r="F5360" s="47" t="str">
        <f ca="1">IF(_SF_CORE!$A$2="BLOCK",NA(),IF(OR(D5360="",E5360=""),"",E5360-D5360))</f>
        <v/>
      </c>
    </row>
    <row r="5361" spans="6:6" ht="16" x14ac:dyDescent="0.2">
      <c r="F5361" s="47" t="str">
        <f ca="1">IF(_SF_CORE!$A$2="BLOCK",NA(),IF(OR(D5361="",E5361=""),"",E5361-D5361))</f>
        <v/>
      </c>
    </row>
    <row r="5362" spans="6:6" ht="16" x14ac:dyDescent="0.2">
      <c r="F5362" s="47" t="str">
        <f ca="1">IF(_SF_CORE!$A$2="BLOCK",NA(),IF(OR(D5362="",E5362=""),"",E5362-D5362))</f>
        <v/>
      </c>
    </row>
    <row r="5363" spans="6:6" ht="16" x14ac:dyDescent="0.2">
      <c r="F5363" s="47" t="str">
        <f ca="1">IF(_SF_CORE!$A$2="BLOCK",NA(),IF(OR(D5363="",E5363=""),"",E5363-D5363))</f>
        <v/>
      </c>
    </row>
    <row r="5364" spans="6:6" ht="16" x14ac:dyDescent="0.2">
      <c r="F5364" s="47" t="str">
        <f ca="1">IF(_SF_CORE!$A$2="BLOCK",NA(),IF(OR(D5364="",E5364=""),"",E5364-D5364))</f>
        <v/>
      </c>
    </row>
    <row r="5365" spans="6:6" ht="16" x14ac:dyDescent="0.2">
      <c r="F5365" s="47" t="str">
        <f ca="1">IF(_SF_CORE!$A$2="BLOCK",NA(),IF(OR(D5365="",E5365=""),"",E5365-D5365))</f>
        <v/>
      </c>
    </row>
    <row r="5366" spans="6:6" ht="16" x14ac:dyDescent="0.2">
      <c r="F5366" s="47" t="str">
        <f ca="1">IF(_SF_CORE!$A$2="BLOCK",NA(),IF(OR(D5366="",E5366=""),"",E5366-D5366))</f>
        <v/>
      </c>
    </row>
    <row r="5367" spans="6:6" ht="16" x14ac:dyDescent="0.2">
      <c r="F5367" s="47" t="str">
        <f ca="1">IF(_SF_CORE!$A$2="BLOCK",NA(),IF(OR(D5367="",E5367=""),"",E5367-D5367))</f>
        <v/>
      </c>
    </row>
    <row r="5368" spans="6:6" ht="16" x14ac:dyDescent="0.2">
      <c r="F5368" s="47" t="str">
        <f ca="1">IF(_SF_CORE!$A$2="BLOCK",NA(),IF(OR(D5368="",E5368=""),"",E5368-D5368))</f>
        <v/>
      </c>
    </row>
    <row r="5369" spans="6:6" ht="16" x14ac:dyDescent="0.2">
      <c r="F5369" s="47" t="str">
        <f ca="1">IF(_SF_CORE!$A$2="BLOCK",NA(),IF(OR(D5369="",E5369=""),"",E5369-D5369))</f>
        <v/>
      </c>
    </row>
    <row r="5370" spans="6:6" ht="16" x14ac:dyDescent="0.2">
      <c r="F5370" s="47" t="str">
        <f ca="1">IF(_SF_CORE!$A$2="BLOCK",NA(),IF(OR(D5370="",E5370=""),"",E5370-D5370))</f>
        <v/>
      </c>
    </row>
    <row r="5371" spans="6:6" ht="16" x14ac:dyDescent="0.2">
      <c r="F5371" s="47" t="str">
        <f ca="1">IF(_SF_CORE!$A$2="BLOCK",NA(),IF(OR(D5371="",E5371=""),"",E5371-D5371))</f>
        <v/>
      </c>
    </row>
    <row r="5372" spans="6:6" ht="16" x14ac:dyDescent="0.2">
      <c r="F5372" s="47" t="str">
        <f ca="1">IF(_SF_CORE!$A$2="BLOCK",NA(),IF(OR(D5372="",E5372=""),"",E5372-D5372))</f>
        <v/>
      </c>
    </row>
    <row r="5373" spans="6:6" ht="16" x14ac:dyDescent="0.2">
      <c r="F5373" s="47" t="str">
        <f ca="1">IF(_SF_CORE!$A$2="BLOCK",NA(),IF(OR(D5373="",E5373=""),"",E5373-D5373))</f>
        <v/>
      </c>
    </row>
    <row r="5374" spans="6:6" ht="16" x14ac:dyDescent="0.2">
      <c r="F5374" s="47" t="str">
        <f ca="1">IF(_SF_CORE!$A$2="BLOCK",NA(),IF(OR(D5374="",E5374=""),"",E5374-D5374))</f>
        <v/>
      </c>
    </row>
    <row r="5375" spans="6:6" ht="16" x14ac:dyDescent="0.2">
      <c r="F5375" s="47" t="str">
        <f ca="1">IF(_SF_CORE!$A$2="BLOCK",NA(),IF(OR(D5375="",E5375=""),"",E5375-D5375))</f>
        <v/>
      </c>
    </row>
    <row r="5376" spans="6:6" ht="16" x14ac:dyDescent="0.2">
      <c r="F5376" s="47" t="str">
        <f ca="1">IF(_SF_CORE!$A$2="BLOCK",NA(),IF(OR(D5376="",E5376=""),"",E5376-D5376))</f>
        <v/>
      </c>
    </row>
    <row r="5377" spans="6:6" ht="16" x14ac:dyDescent="0.2">
      <c r="F5377" s="47" t="str">
        <f ca="1">IF(_SF_CORE!$A$2="BLOCK",NA(),IF(OR(D5377="",E5377=""),"",E5377-D5377))</f>
        <v/>
      </c>
    </row>
    <row r="5378" spans="6:6" ht="16" x14ac:dyDescent="0.2">
      <c r="F5378" s="47" t="str">
        <f ca="1">IF(_SF_CORE!$A$2="BLOCK",NA(),IF(OR(D5378="",E5378=""),"",E5378-D5378))</f>
        <v/>
      </c>
    </row>
    <row r="5379" spans="6:6" ht="16" x14ac:dyDescent="0.2">
      <c r="F5379" s="47" t="str">
        <f ca="1">IF(_SF_CORE!$A$2="BLOCK",NA(),IF(OR(D5379="",E5379=""),"",E5379-D5379))</f>
        <v/>
      </c>
    </row>
    <row r="5380" spans="6:6" ht="16" x14ac:dyDescent="0.2">
      <c r="F5380" s="47" t="str">
        <f ca="1">IF(_SF_CORE!$A$2="BLOCK",NA(),IF(OR(D5380="",E5380=""),"",E5380-D5380))</f>
        <v/>
      </c>
    </row>
    <row r="5381" spans="6:6" ht="16" x14ac:dyDescent="0.2">
      <c r="F5381" s="47" t="str">
        <f ca="1">IF(_SF_CORE!$A$2="BLOCK",NA(),IF(OR(D5381="",E5381=""),"",E5381-D5381))</f>
        <v/>
      </c>
    </row>
    <row r="5382" spans="6:6" ht="16" x14ac:dyDescent="0.2">
      <c r="F5382" s="47" t="str">
        <f ca="1">IF(_SF_CORE!$A$2="BLOCK",NA(),IF(OR(D5382="",E5382=""),"",E5382-D5382))</f>
        <v/>
      </c>
    </row>
    <row r="5383" spans="6:6" ht="16" x14ac:dyDescent="0.2">
      <c r="F5383" s="47" t="str">
        <f ca="1">IF(_SF_CORE!$A$2="BLOCK",NA(),IF(OR(D5383="",E5383=""),"",E5383-D5383))</f>
        <v/>
      </c>
    </row>
    <row r="5384" spans="6:6" ht="16" x14ac:dyDescent="0.2">
      <c r="F5384" s="47" t="str">
        <f ca="1">IF(_SF_CORE!$A$2="BLOCK",NA(),IF(OR(D5384="",E5384=""),"",E5384-D5384))</f>
        <v/>
      </c>
    </row>
    <row r="5385" spans="6:6" ht="16" x14ac:dyDescent="0.2">
      <c r="F5385" s="47" t="str">
        <f ca="1">IF(_SF_CORE!$A$2="BLOCK",NA(),IF(OR(D5385="",E5385=""),"",E5385-D5385))</f>
        <v/>
      </c>
    </row>
    <row r="5386" spans="6:6" ht="16" x14ac:dyDescent="0.2">
      <c r="F5386" s="47" t="str">
        <f ca="1">IF(_SF_CORE!$A$2="BLOCK",NA(),IF(OR(D5386="",E5386=""),"",E5386-D5386))</f>
        <v/>
      </c>
    </row>
    <row r="5387" spans="6:6" ht="16" x14ac:dyDescent="0.2">
      <c r="F5387" s="47" t="str">
        <f ca="1">IF(_SF_CORE!$A$2="BLOCK",NA(),IF(OR(D5387="",E5387=""),"",E5387-D5387))</f>
        <v/>
      </c>
    </row>
    <row r="5388" spans="6:6" ht="16" x14ac:dyDescent="0.2">
      <c r="F5388" s="47" t="str">
        <f ca="1">IF(_SF_CORE!$A$2="BLOCK",NA(),IF(OR(D5388="",E5388=""),"",E5388-D5388))</f>
        <v/>
      </c>
    </row>
    <row r="5389" spans="6:6" ht="16" x14ac:dyDescent="0.2">
      <c r="F5389" s="47" t="str">
        <f ca="1">IF(_SF_CORE!$A$2="BLOCK",NA(),IF(OR(D5389="",E5389=""),"",E5389-D5389))</f>
        <v/>
      </c>
    </row>
    <row r="5390" spans="6:6" ht="16" x14ac:dyDescent="0.2">
      <c r="F5390" s="47" t="str">
        <f ca="1">IF(_SF_CORE!$A$2="BLOCK",NA(),IF(OR(D5390="",E5390=""),"",E5390-D5390))</f>
        <v/>
      </c>
    </row>
    <row r="5391" spans="6:6" ht="16" x14ac:dyDescent="0.2">
      <c r="F5391" s="47" t="str">
        <f ca="1">IF(_SF_CORE!$A$2="BLOCK",NA(),IF(OR(D5391="",E5391=""),"",E5391-D5391))</f>
        <v/>
      </c>
    </row>
    <row r="5392" spans="6:6" ht="16" x14ac:dyDescent="0.2">
      <c r="F5392" s="47" t="str">
        <f ca="1">IF(_SF_CORE!$A$2="BLOCK",NA(),IF(OR(D5392="",E5392=""),"",E5392-D5392))</f>
        <v/>
      </c>
    </row>
    <row r="5393" spans="6:6" ht="16" x14ac:dyDescent="0.2">
      <c r="F5393" s="47" t="str">
        <f ca="1">IF(_SF_CORE!$A$2="BLOCK",NA(),IF(OR(D5393="",E5393=""),"",E5393-D5393))</f>
        <v/>
      </c>
    </row>
    <row r="5394" spans="6:6" ht="16" x14ac:dyDescent="0.2">
      <c r="F5394" s="47" t="str">
        <f ca="1">IF(_SF_CORE!$A$2="BLOCK",NA(),IF(OR(D5394="",E5394=""),"",E5394-D5394))</f>
        <v/>
      </c>
    </row>
    <row r="5395" spans="6:6" ht="16" x14ac:dyDescent="0.2">
      <c r="F5395" s="47" t="str">
        <f ca="1">IF(_SF_CORE!$A$2="BLOCK",NA(),IF(OR(D5395="",E5395=""),"",E5395-D5395))</f>
        <v/>
      </c>
    </row>
    <row r="5396" spans="6:6" ht="16" x14ac:dyDescent="0.2">
      <c r="F5396" s="47" t="str">
        <f ca="1">IF(_SF_CORE!$A$2="BLOCK",NA(),IF(OR(D5396="",E5396=""),"",E5396-D5396))</f>
        <v/>
      </c>
    </row>
    <row r="5397" spans="6:6" ht="16" x14ac:dyDescent="0.2">
      <c r="F5397" s="47" t="str">
        <f ca="1">IF(_SF_CORE!$A$2="BLOCK",NA(),IF(OR(D5397="",E5397=""),"",E5397-D5397))</f>
        <v/>
      </c>
    </row>
    <row r="5398" spans="6:6" ht="16" x14ac:dyDescent="0.2">
      <c r="F5398" s="47" t="str">
        <f ca="1">IF(_SF_CORE!$A$2="BLOCK",NA(),IF(OR(D5398="",E5398=""),"",E5398-D5398))</f>
        <v/>
      </c>
    </row>
    <row r="5399" spans="6:6" ht="16" x14ac:dyDescent="0.2">
      <c r="F5399" s="47" t="str">
        <f ca="1">IF(_SF_CORE!$A$2="BLOCK",NA(),IF(OR(D5399="",E5399=""),"",E5399-D5399))</f>
        <v/>
      </c>
    </row>
    <row r="5400" spans="6:6" ht="16" x14ac:dyDescent="0.2">
      <c r="F5400" s="47" t="str">
        <f ca="1">IF(_SF_CORE!$A$2="BLOCK",NA(),IF(OR(D5400="",E5400=""),"",E5400-D5400))</f>
        <v/>
      </c>
    </row>
    <row r="5401" spans="6:6" ht="16" x14ac:dyDescent="0.2">
      <c r="F5401" s="47" t="str">
        <f ca="1">IF(_SF_CORE!$A$2="BLOCK",NA(),IF(OR(D5401="",E5401=""),"",E5401-D5401))</f>
        <v/>
      </c>
    </row>
    <row r="5402" spans="6:6" ht="16" x14ac:dyDescent="0.2">
      <c r="F5402" s="47" t="str">
        <f ca="1">IF(_SF_CORE!$A$2="BLOCK",NA(),IF(OR(D5402="",E5402=""),"",E5402-D5402))</f>
        <v/>
      </c>
    </row>
    <row r="5403" spans="6:6" ht="16" x14ac:dyDescent="0.2">
      <c r="F5403" s="47" t="str">
        <f ca="1">IF(_SF_CORE!$A$2="BLOCK",NA(),IF(OR(D5403="",E5403=""),"",E5403-D5403))</f>
        <v/>
      </c>
    </row>
    <row r="5404" spans="6:6" ht="16" x14ac:dyDescent="0.2">
      <c r="F5404" s="47" t="str">
        <f ca="1">IF(_SF_CORE!$A$2="BLOCK",NA(),IF(OR(D5404="",E5404=""),"",E5404-D5404))</f>
        <v/>
      </c>
    </row>
    <row r="5405" spans="6:6" ht="16" x14ac:dyDescent="0.2">
      <c r="F5405" s="47" t="str">
        <f ca="1">IF(_SF_CORE!$A$2="BLOCK",NA(),IF(OR(D5405="",E5405=""),"",E5405-D5405))</f>
        <v/>
      </c>
    </row>
    <row r="5406" spans="6:6" ht="16" x14ac:dyDescent="0.2">
      <c r="F5406" s="47" t="str">
        <f ca="1">IF(_SF_CORE!$A$2="BLOCK",NA(),IF(OR(D5406="",E5406=""),"",E5406-D5406))</f>
        <v/>
      </c>
    </row>
    <row r="5407" spans="6:6" ht="16" x14ac:dyDescent="0.2">
      <c r="F5407" s="47" t="str">
        <f ca="1">IF(_SF_CORE!$A$2="BLOCK",NA(),IF(OR(D5407="",E5407=""),"",E5407-D5407))</f>
        <v/>
      </c>
    </row>
    <row r="5408" spans="6:6" ht="16" x14ac:dyDescent="0.2">
      <c r="F5408" s="47" t="str">
        <f ca="1">IF(_SF_CORE!$A$2="BLOCK",NA(),IF(OR(D5408="",E5408=""),"",E5408-D5408))</f>
        <v/>
      </c>
    </row>
    <row r="5409" spans="6:6" ht="16" x14ac:dyDescent="0.2">
      <c r="F5409" s="47" t="str">
        <f ca="1">IF(_SF_CORE!$A$2="BLOCK",NA(),IF(OR(D5409="",E5409=""),"",E5409-D5409))</f>
        <v/>
      </c>
    </row>
    <row r="5410" spans="6:6" ht="16" x14ac:dyDescent="0.2">
      <c r="F5410" s="47" t="str">
        <f ca="1">IF(_SF_CORE!$A$2="BLOCK",NA(),IF(OR(D5410="",E5410=""),"",E5410-D5410))</f>
        <v/>
      </c>
    </row>
    <row r="5411" spans="6:6" ht="16" x14ac:dyDescent="0.2">
      <c r="F5411" s="47" t="str">
        <f ca="1">IF(_SF_CORE!$A$2="BLOCK",NA(),IF(OR(D5411="",E5411=""),"",E5411-D5411))</f>
        <v/>
      </c>
    </row>
    <row r="5412" spans="6:6" ht="16" x14ac:dyDescent="0.2">
      <c r="F5412" s="47" t="str">
        <f ca="1">IF(_SF_CORE!$A$2="BLOCK",NA(),IF(OR(D5412="",E5412=""),"",E5412-D5412))</f>
        <v/>
      </c>
    </row>
    <row r="5413" spans="6:6" ht="16" x14ac:dyDescent="0.2">
      <c r="F5413" s="47" t="str">
        <f ca="1">IF(_SF_CORE!$A$2="BLOCK",NA(),IF(OR(D5413="",E5413=""),"",E5413-D5413))</f>
        <v/>
      </c>
    </row>
    <row r="5414" spans="6:6" ht="16" x14ac:dyDescent="0.2">
      <c r="F5414" s="47" t="str">
        <f ca="1">IF(_SF_CORE!$A$2="BLOCK",NA(),IF(OR(D5414="",E5414=""),"",E5414-D5414))</f>
        <v/>
      </c>
    </row>
    <row r="5415" spans="6:6" ht="16" x14ac:dyDescent="0.2">
      <c r="F5415" s="47" t="str">
        <f ca="1">IF(_SF_CORE!$A$2="BLOCK",NA(),IF(OR(D5415="",E5415=""),"",E5415-D5415))</f>
        <v/>
      </c>
    </row>
    <row r="5416" spans="6:6" ht="16" x14ac:dyDescent="0.2">
      <c r="F5416" s="47" t="str">
        <f ca="1">IF(_SF_CORE!$A$2="BLOCK",NA(),IF(OR(D5416="",E5416=""),"",E5416-D5416))</f>
        <v/>
      </c>
    </row>
    <row r="5417" spans="6:6" ht="16" x14ac:dyDescent="0.2">
      <c r="F5417" s="47" t="str">
        <f ca="1">IF(_SF_CORE!$A$2="BLOCK",NA(),IF(OR(D5417="",E5417=""),"",E5417-D5417))</f>
        <v/>
      </c>
    </row>
    <row r="5418" spans="6:6" ht="16" x14ac:dyDescent="0.2">
      <c r="F5418" s="47" t="str">
        <f ca="1">IF(_SF_CORE!$A$2="BLOCK",NA(),IF(OR(D5418="",E5418=""),"",E5418-D5418))</f>
        <v/>
      </c>
    </row>
    <row r="5419" spans="6:6" ht="16" x14ac:dyDescent="0.2">
      <c r="F5419" s="47" t="str">
        <f ca="1">IF(_SF_CORE!$A$2="BLOCK",NA(),IF(OR(D5419="",E5419=""),"",E5419-D5419))</f>
        <v/>
      </c>
    </row>
    <row r="5420" spans="6:6" ht="16" x14ac:dyDescent="0.2">
      <c r="F5420" s="47" t="str">
        <f ca="1">IF(_SF_CORE!$A$2="BLOCK",NA(),IF(OR(D5420="",E5420=""),"",E5420-D5420))</f>
        <v/>
      </c>
    </row>
    <row r="5421" spans="6:6" ht="16" x14ac:dyDescent="0.2">
      <c r="F5421" s="47" t="str">
        <f ca="1">IF(_SF_CORE!$A$2="BLOCK",NA(),IF(OR(D5421="",E5421=""),"",E5421-D5421))</f>
        <v/>
      </c>
    </row>
    <row r="5422" spans="6:6" ht="16" x14ac:dyDescent="0.2">
      <c r="F5422" s="47" t="str">
        <f ca="1">IF(_SF_CORE!$A$2="BLOCK",NA(),IF(OR(D5422="",E5422=""),"",E5422-D5422))</f>
        <v/>
      </c>
    </row>
    <row r="5423" spans="6:6" ht="16" x14ac:dyDescent="0.2">
      <c r="F5423" s="47" t="str">
        <f ca="1">IF(_SF_CORE!$A$2="BLOCK",NA(),IF(OR(D5423="",E5423=""),"",E5423-D5423))</f>
        <v/>
      </c>
    </row>
    <row r="5424" spans="6:6" ht="16" x14ac:dyDescent="0.2">
      <c r="F5424" s="47" t="str">
        <f ca="1">IF(_SF_CORE!$A$2="BLOCK",NA(),IF(OR(D5424="",E5424=""),"",E5424-D5424))</f>
        <v/>
      </c>
    </row>
    <row r="5425" spans="6:6" ht="16" x14ac:dyDescent="0.2">
      <c r="F5425" s="47" t="str">
        <f ca="1">IF(_SF_CORE!$A$2="BLOCK",NA(),IF(OR(D5425="",E5425=""),"",E5425-D5425))</f>
        <v/>
      </c>
    </row>
    <row r="5426" spans="6:6" ht="16" x14ac:dyDescent="0.2">
      <c r="F5426" s="47" t="str">
        <f ca="1">IF(_SF_CORE!$A$2="BLOCK",NA(),IF(OR(D5426="",E5426=""),"",E5426-D5426))</f>
        <v/>
      </c>
    </row>
    <row r="5427" spans="6:6" ht="16" x14ac:dyDescent="0.2">
      <c r="F5427" s="47" t="str">
        <f ca="1">IF(_SF_CORE!$A$2="BLOCK",NA(),IF(OR(D5427="",E5427=""),"",E5427-D5427))</f>
        <v/>
      </c>
    </row>
    <row r="5428" spans="6:6" ht="16" x14ac:dyDescent="0.2">
      <c r="F5428" s="47" t="str">
        <f ca="1">IF(_SF_CORE!$A$2="BLOCK",NA(),IF(OR(D5428="",E5428=""),"",E5428-D5428))</f>
        <v/>
      </c>
    </row>
    <row r="5429" spans="6:6" ht="16" x14ac:dyDescent="0.2">
      <c r="F5429" s="47" t="str">
        <f ca="1">IF(_SF_CORE!$A$2="BLOCK",NA(),IF(OR(D5429="",E5429=""),"",E5429-D5429))</f>
        <v/>
      </c>
    </row>
    <row r="5430" spans="6:6" ht="16" x14ac:dyDescent="0.2">
      <c r="F5430" s="47" t="str">
        <f ca="1">IF(_SF_CORE!$A$2="BLOCK",NA(),IF(OR(D5430="",E5430=""),"",E5430-D5430))</f>
        <v/>
      </c>
    </row>
    <row r="5431" spans="6:6" ht="16" x14ac:dyDescent="0.2">
      <c r="F5431" s="47" t="str">
        <f ca="1">IF(_SF_CORE!$A$2="BLOCK",NA(),IF(OR(D5431="",E5431=""),"",E5431-D5431))</f>
        <v/>
      </c>
    </row>
    <row r="5432" spans="6:6" ht="16" x14ac:dyDescent="0.2">
      <c r="F5432" s="47" t="str">
        <f ca="1">IF(_SF_CORE!$A$2="BLOCK",NA(),IF(OR(D5432="",E5432=""),"",E5432-D5432))</f>
        <v/>
      </c>
    </row>
    <row r="5433" spans="6:6" ht="16" x14ac:dyDescent="0.2">
      <c r="F5433" s="47" t="str">
        <f ca="1">IF(_SF_CORE!$A$2="BLOCK",NA(),IF(OR(D5433="",E5433=""),"",E5433-D5433))</f>
        <v/>
      </c>
    </row>
    <row r="5434" spans="6:6" ht="16" x14ac:dyDescent="0.2">
      <c r="F5434" s="47" t="str">
        <f ca="1">IF(_SF_CORE!$A$2="BLOCK",NA(),IF(OR(D5434="",E5434=""),"",E5434-D5434))</f>
        <v/>
      </c>
    </row>
    <row r="5435" spans="6:6" ht="16" x14ac:dyDescent="0.2">
      <c r="F5435" s="47" t="str">
        <f ca="1">IF(_SF_CORE!$A$2="BLOCK",NA(),IF(OR(D5435="",E5435=""),"",E5435-D5435))</f>
        <v/>
      </c>
    </row>
    <row r="5436" spans="6:6" ht="16" x14ac:dyDescent="0.2">
      <c r="F5436" s="47" t="str">
        <f ca="1">IF(_SF_CORE!$A$2="BLOCK",NA(),IF(OR(D5436="",E5436=""),"",E5436-D5436))</f>
        <v/>
      </c>
    </row>
    <row r="5437" spans="6:6" ht="16" x14ac:dyDescent="0.2">
      <c r="F5437" s="47" t="str">
        <f ca="1">IF(_SF_CORE!$A$2="BLOCK",NA(),IF(OR(D5437="",E5437=""),"",E5437-D5437))</f>
        <v/>
      </c>
    </row>
    <row r="5438" spans="6:6" ht="16" x14ac:dyDescent="0.2">
      <c r="F5438" s="47" t="str">
        <f ca="1">IF(_SF_CORE!$A$2="BLOCK",NA(),IF(OR(D5438="",E5438=""),"",E5438-D5438))</f>
        <v/>
      </c>
    </row>
    <row r="5439" spans="6:6" ht="16" x14ac:dyDescent="0.2">
      <c r="F5439" s="47" t="str">
        <f ca="1">IF(_SF_CORE!$A$2="BLOCK",NA(),IF(OR(D5439="",E5439=""),"",E5439-D5439))</f>
        <v/>
      </c>
    </row>
    <row r="5440" spans="6:6" ht="16" x14ac:dyDescent="0.2">
      <c r="F5440" s="47" t="str">
        <f ca="1">IF(_SF_CORE!$A$2="BLOCK",NA(),IF(OR(D5440="",E5440=""),"",E5440-D5440))</f>
        <v/>
      </c>
    </row>
    <row r="5441" spans="6:6" ht="16" x14ac:dyDescent="0.2">
      <c r="F5441" s="47" t="str">
        <f ca="1">IF(_SF_CORE!$A$2="BLOCK",NA(),IF(OR(D5441="",E5441=""),"",E5441-D5441))</f>
        <v/>
      </c>
    </row>
    <row r="5442" spans="6:6" ht="16" x14ac:dyDescent="0.2">
      <c r="F5442" s="47" t="str">
        <f ca="1">IF(_SF_CORE!$A$2="BLOCK",NA(),IF(OR(D5442="",E5442=""),"",E5442-D5442))</f>
        <v/>
      </c>
    </row>
    <row r="5443" spans="6:6" ht="16" x14ac:dyDescent="0.2">
      <c r="F5443" s="47" t="str">
        <f ca="1">IF(_SF_CORE!$A$2="BLOCK",NA(),IF(OR(D5443="",E5443=""),"",E5443-D5443))</f>
        <v/>
      </c>
    </row>
    <row r="5444" spans="6:6" ht="16" x14ac:dyDescent="0.2">
      <c r="F5444" s="47" t="str">
        <f ca="1">IF(_SF_CORE!$A$2="BLOCK",NA(),IF(OR(D5444="",E5444=""),"",E5444-D5444))</f>
        <v/>
      </c>
    </row>
    <row r="5445" spans="6:6" ht="16" x14ac:dyDescent="0.2">
      <c r="F5445" s="47" t="str">
        <f ca="1">IF(_SF_CORE!$A$2="BLOCK",NA(),IF(OR(D5445="",E5445=""),"",E5445-D5445))</f>
        <v/>
      </c>
    </row>
    <row r="5446" spans="6:6" ht="16" x14ac:dyDescent="0.2">
      <c r="F5446" s="47" t="str">
        <f ca="1">IF(_SF_CORE!$A$2="BLOCK",NA(),IF(OR(D5446="",E5446=""),"",E5446-D5446))</f>
        <v/>
      </c>
    </row>
    <row r="5447" spans="6:6" ht="16" x14ac:dyDescent="0.2">
      <c r="F5447" s="47" t="str">
        <f ca="1">IF(_SF_CORE!$A$2="BLOCK",NA(),IF(OR(D5447="",E5447=""),"",E5447-D5447))</f>
        <v/>
      </c>
    </row>
    <row r="5448" spans="6:6" ht="16" x14ac:dyDescent="0.2">
      <c r="F5448" s="47" t="str">
        <f ca="1">IF(_SF_CORE!$A$2="BLOCK",NA(),IF(OR(D5448="",E5448=""),"",E5448-D5448))</f>
        <v/>
      </c>
    </row>
    <row r="5449" spans="6:6" ht="16" x14ac:dyDescent="0.2">
      <c r="F5449" s="47" t="str">
        <f ca="1">IF(_SF_CORE!$A$2="BLOCK",NA(),IF(OR(D5449="",E5449=""),"",E5449-D5449))</f>
        <v/>
      </c>
    </row>
    <row r="5450" spans="6:6" ht="16" x14ac:dyDescent="0.2">
      <c r="F5450" s="47" t="str">
        <f ca="1">IF(_SF_CORE!$A$2="BLOCK",NA(),IF(OR(D5450="",E5450=""),"",E5450-D5450))</f>
        <v/>
      </c>
    </row>
    <row r="5451" spans="6:6" ht="16" x14ac:dyDescent="0.2">
      <c r="F5451" s="47" t="str">
        <f ca="1">IF(_SF_CORE!$A$2="BLOCK",NA(),IF(OR(D5451="",E5451=""),"",E5451-D5451))</f>
        <v/>
      </c>
    </row>
    <row r="5452" spans="6:6" ht="16" x14ac:dyDescent="0.2">
      <c r="F5452" s="47" t="str">
        <f ca="1">IF(_SF_CORE!$A$2="BLOCK",NA(),IF(OR(D5452="",E5452=""),"",E5452-D5452))</f>
        <v/>
      </c>
    </row>
    <row r="5453" spans="6:6" ht="16" x14ac:dyDescent="0.2">
      <c r="F5453" s="47" t="str">
        <f ca="1">IF(_SF_CORE!$A$2="BLOCK",NA(),IF(OR(D5453="",E5453=""),"",E5453-D5453))</f>
        <v/>
      </c>
    </row>
    <row r="5454" spans="6:6" ht="16" x14ac:dyDescent="0.2">
      <c r="F5454" s="47" t="str">
        <f ca="1">IF(_SF_CORE!$A$2="BLOCK",NA(),IF(OR(D5454="",E5454=""),"",E5454-D5454))</f>
        <v/>
      </c>
    </row>
    <row r="5455" spans="6:6" ht="16" x14ac:dyDescent="0.2">
      <c r="F5455" s="47" t="str">
        <f ca="1">IF(_SF_CORE!$A$2="BLOCK",NA(),IF(OR(D5455="",E5455=""),"",E5455-D5455))</f>
        <v/>
      </c>
    </row>
    <row r="5456" spans="6:6" ht="16" x14ac:dyDescent="0.2">
      <c r="F5456" s="47" t="str">
        <f ca="1">IF(_SF_CORE!$A$2="BLOCK",NA(),IF(OR(D5456="",E5456=""),"",E5456-D5456))</f>
        <v/>
      </c>
    </row>
    <row r="5457" spans="6:6" ht="16" x14ac:dyDescent="0.2">
      <c r="F5457" s="47" t="str">
        <f ca="1">IF(_SF_CORE!$A$2="BLOCK",NA(),IF(OR(D5457="",E5457=""),"",E5457-D5457))</f>
        <v/>
      </c>
    </row>
    <row r="5458" spans="6:6" ht="16" x14ac:dyDescent="0.2">
      <c r="F5458" s="47" t="str">
        <f ca="1">IF(_SF_CORE!$A$2="BLOCK",NA(),IF(OR(D5458="",E5458=""),"",E5458-D5458))</f>
        <v/>
      </c>
    </row>
    <row r="5459" spans="6:6" ht="16" x14ac:dyDescent="0.2">
      <c r="F5459" s="47" t="str">
        <f ca="1">IF(_SF_CORE!$A$2="BLOCK",NA(),IF(OR(D5459="",E5459=""),"",E5459-D5459))</f>
        <v/>
      </c>
    </row>
    <row r="5460" spans="6:6" ht="16" x14ac:dyDescent="0.2">
      <c r="F5460" s="47" t="str">
        <f ca="1">IF(_SF_CORE!$A$2="BLOCK",NA(),IF(OR(D5460="",E5460=""),"",E5460-D5460))</f>
        <v/>
      </c>
    </row>
    <row r="5461" spans="6:6" ht="16" x14ac:dyDescent="0.2">
      <c r="F5461" s="47" t="str">
        <f ca="1">IF(_SF_CORE!$A$2="BLOCK",NA(),IF(OR(D5461="",E5461=""),"",E5461-D5461))</f>
        <v/>
      </c>
    </row>
    <row r="5462" spans="6:6" ht="16" x14ac:dyDescent="0.2">
      <c r="F5462" s="47" t="str">
        <f ca="1">IF(_SF_CORE!$A$2="BLOCK",NA(),IF(OR(D5462="",E5462=""),"",E5462-D5462))</f>
        <v/>
      </c>
    </row>
    <row r="5463" spans="6:6" ht="16" x14ac:dyDescent="0.2">
      <c r="F5463" s="47" t="str">
        <f ca="1">IF(_SF_CORE!$A$2="BLOCK",NA(),IF(OR(D5463="",E5463=""),"",E5463-D5463))</f>
        <v/>
      </c>
    </row>
    <row r="5464" spans="6:6" ht="16" x14ac:dyDescent="0.2">
      <c r="F5464" s="47" t="str">
        <f ca="1">IF(_SF_CORE!$A$2="BLOCK",NA(),IF(OR(D5464="",E5464=""),"",E5464-D5464))</f>
        <v/>
      </c>
    </row>
    <row r="5465" spans="6:6" ht="16" x14ac:dyDescent="0.2">
      <c r="F5465" s="47" t="str">
        <f ca="1">IF(_SF_CORE!$A$2="BLOCK",NA(),IF(OR(D5465="",E5465=""),"",E5465-D5465))</f>
        <v/>
      </c>
    </row>
    <row r="5466" spans="6:6" ht="16" x14ac:dyDescent="0.2">
      <c r="F5466" s="47" t="str">
        <f ca="1">IF(_SF_CORE!$A$2="BLOCK",NA(),IF(OR(D5466="",E5466=""),"",E5466-D5466))</f>
        <v/>
      </c>
    </row>
    <row r="5467" spans="6:6" ht="16" x14ac:dyDescent="0.2">
      <c r="F5467" s="47" t="str">
        <f ca="1">IF(_SF_CORE!$A$2="BLOCK",NA(),IF(OR(D5467="",E5467=""),"",E5467-D5467))</f>
        <v/>
      </c>
    </row>
    <row r="5468" spans="6:6" ht="16" x14ac:dyDescent="0.2">
      <c r="F5468" s="47" t="str">
        <f ca="1">IF(_SF_CORE!$A$2="BLOCK",NA(),IF(OR(D5468="",E5468=""),"",E5468-D5468))</f>
        <v/>
      </c>
    </row>
    <row r="5469" spans="6:6" ht="16" x14ac:dyDescent="0.2">
      <c r="F5469" s="47" t="str">
        <f ca="1">IF(_SF_CORE!$A$2="BLOCK",NA(),IF(OR(D5469="",E5469=""),"",E5469-D5469))</f>
        <v/>
      </c>
    </row>
    <row r="5470" spans="6:6" ht="16" x14ac:dyDescent="0.2">
      <c r="F5470" s="47" t="str">
        <f ca="1">IF(_SF_CORE!$A$2="BLOCK",NA(),IF(OR(D5470="",E5470=""),"",E5470-D5470))</f>
        <v/>
      </c>
    </row>
    <row r="5471" spans="6:6" ht="16" x14ac:dyDescent="0.2">
      <c r="F5471" s="47" t="str">
        <f ca="1">IF(_SF_CORE!$A$2="BLOCK",NA(),IF(OR(D5471="",E5471=""),"",E5471-D5471))</f>
        <v/>
      </c>
    </row>
    <row r="5472" spans="6:6" ht="16" x14ac:dyDescent="0.2">
      <c r="F5472" s="47" t="str">
        <f ca="1">IF(_SF_CORE!$A$2="BLOCK",NA(),IF(OR(D5472="",E5472=""),"",E5472-D5472))</f>
        <v/>
      </c>
    </row>
    <row r="5473" spans="6:6" ht="16" x14ac:dyDescent="0.2">
      <c r="F5473" s="47" t="str">
        <f ca="1">IF(_SF_CORE!$A$2="BLOCK",NA(),IF(OR(D5473="",E5473=""),"",E5473-D5473))</f>
        <v/>
      </c>
    </row>
    <row r="5474" spans="6:6" ht="16" x14ac:dyDescent="0.2">
      <c r="F5474" s="47" t="str">
        <f ca="1">IF(_SF_CORE!$A$2="BLOCK",NA(),IF(OR(D5474="",E5474=""),"",E5474-D5474))</f>
        <v/>
      </c>
    </row>
    <row r="5475" spans="6:6" ht="16" x14ac:dyDescent="0.2">
      <c r="F5475" s="47" t="str">
        <f ca="1">IF(_SF_CORE!$A$2="BLOCK",NA(),IF(OR(D5475="",E5475=""),"",E5475-D5475))</f>
        <v/>
      </c>
    </row>
    <row r="5476" spans="6:6" ht="16" x14ac:dyDescent="0.2">
      <c r="F5476" s="47" t="str">
        <f ca="1">IF(_SF_CORE!$A$2="BLOCK",NA(),IF(OR(D5476="",E5476=""),"",E5476-D5476))</f>
        <v/>
      </c>
    </row>
    <row r="5477" spans="6:6" ht="16" x14ac:dyDescent="0.2">
      <c r="F5477" s="47" t="str">
        <f ca="1">IF(_SF_CORE!$A$2="BLOCK",NA(),IF(OR(D5477="",E5477=""),"",E5477-D5477))</f>
        <v/>
      </c>
    </row>
    <row r="5478" spans="6:6" ht="16" x14ac:dyDescent="0.2">
      <c r="F5478" s="47" t="str">
        <f ca="1">IF(_SF_CORE!$A$2="BLOCK",NA(),IF(OR(D5478="",E5478=""),"",E5478-D5478))</f>
        <v/>
      </c>
    </row>
    <row r="5479" spans="6:6" ht="16" x14ac:dyDescent="0.2">
      <c r="F5479" s="47" t="str">
        <f ca="1">IF(_SF_CORE!$A$2="BLOCK",NA(),IF(OR(D5479="",E5479=""),"",E5479-D5479))</f>
        <v/>
      </c>
    </row>
    <row r="5480" spans="6:6" ht="16" x14ac:dyDescent="0.2">
      <c r="F5480" s="47" t="str">
        <f ca="1">IF(_SF_CORE!$A$2="BLOCK",NA(),IF(OR(D5480="",E5480=""),"",E5480-D5480))</f>
        <v/>
      </c>
    </row>
    <row r="5481" spans="6:6" ht="16" x14ac:dyDescent="0.2">
      <c r="F5481" s="47" t="str">
        <f ca="1">IF(_SF_CORE!$A$2="BLOCK",NA(),IF(OR(D5481="",E5481=""),"",E5481-D5481))</f>
        <v/>
      </c>
    </row>
    <row r="5482" spans="6:6" ht="16" x14ac:dyDescent="0.2">
      <c r="F5482" s="47" t="str">
        <f ca="1">IF(_SF_CORE!$A$2="BLOCK",NA(),IF(OR(D5482="",E5482=""),"",E5482-D5482))</f>
        <v/>
      </c>
    </row>
    <row r="5483" spans="6:6" ht="16" x14ac:dyDescent="0.2">
      <c r="F5483" s="47" t="str">
        <f ca="1">IF(_SF_CORE!$A$2="BLOCK",NA(),IF(OR(D5483="",E5483=""),"",E5483-D5483))</f>
        <v/>
      </c>
    </row>
    <row r="5484" spans="6:6" ht="16" x14ac:dyDescent="0.2">
      <c r="F5484" s="47" t="str">
        <f ca="1">IF(_SF_CORE!$A$2="BLOCK",NA(),IF(OR(D5484="",E5484=""),"",E5484-D5484))</f>
        <v/>
      </c>
    </row>
    <row r="5485" spans="6:6" ht="16" x14ac:dyDescent="0.2">
      <c r="F5485" s="47" t="str">
        <f ca="1">IF(_SF_CORE!$A$2="BLOCK",NA(),IF(OR(D5485="",E5485=""),"",E5485-D5485))</f>
        <v/>
      </c>
    </row>
    <row r="5486" spans="6:6" ht="16" x14ac:dyDescent="0.2">
      <c r="F5486" s="47" t="str">
        <f ca="1">IF(_SF_CORE!$A$2="BLOCK",NA(),IF(OR(D5486="",E5486=""),"",E5486-D5486))</f>
        <v/>
      </c>
    </row>
    <row r="5487" spans="6:6" ht="16" x14ac:dyDescent="0.2">
      <c r="F5487" s="47" t="str">
        <f ca="1">IF(_SF_CORE!$A$2="BLOCK",NA(),IF(OR(D5487="",E5487=""),"",E5487-D5487))</f>
        <v/>
      </c>
    </row>
    <row r="5488" spans="6:6" ht="16" x14ac:dyDescent="0.2">
      <c r="F5488" s="47" t="str">
        <f ca="1">IF(_SF_CORE!$A$2="BLOCK",NA(),IF(OR(D5488="",E5488=""),"",E5488-D5488))</f>
        <v/>
      </c>
    </row>
    <row r="5489" spans="6:6" ht="16" x14ac:dyDescent="0.2">
      <c r="F5489" s="47" t="str">
        <f ca="1">IF(_SF_CORE!$A$2="BLOCK",NA(),IF(OR(D5489="",E5489=""),"",E5489-D5489))</f>
        <v/>
      </c>
    </row>
    <row r="5490" spans="6:6" ht="16" x14ac:dyDescent="0.2">
      <c r="F5490" s="47" t="str">
        <f ca="1">IF(_SF_CORE!$A$2="BLOCK",NA(),IF(OR(D5490="",E5490=""),"",E5490-D5490))</f>
        <v/>
      </c>
    </row>
    <row r="5491" spans="6:6" ht="16" x14ac:dyDescent="0.2">
      <c r="F5491" s="47" t="str">
        <f ca="1">IF(_SF_CORE!$A$2="BLOCK",NA(),IF(OR(D5491="",E5491=""),"",E5491-D5491))</f>
        <v/>
      </c>
    </row>
    <row r="5492" spans="6:6" ht="16" x14ac:dyDescent="0.2">
      <c r="F5492" s="47" t="str">
        <f ca="1">IF(_SF_CORE!$A$2="BLOCK",NA(),IF(OR(D5492="",E5492=""),"",E5492-D5492))</f>
        <v/>
      </c>
    </row>
    <row r="5493" spans="6:6" ht="16" x14ac:dyDescent="0.2">
      <c r="F5493" s="47" t="str">
        <f ca="1">IF(_SF_CORE!$A$2="BLOCK",NA(),IF(OR(D5493="",E5493=""),"",E5493-D5493))</f>
        <v/>
      </c>
    </row>
    <row r="5494" spans="6:6" ht="16" x14ac:dyDescent="0.2">
      <c r="F5494" s="47" t="str">
        <f ca="1">IF(_SF_CORE!$A$2="BLOCK",NA(),IF(OR(D5494="",E5494=""),"",E5494-D5494))</f>
        <v/>
      </c>
    </row>
    <row r="5495" spans="6:6" ht="16" x14ac:dyDescent="0.2">
      <c r="F5495" s="47" t="str">
        <f ca="1">IF(_SF_CORE!$A$2="BLOCK",NA(),IF(OR(D5495="",E5495=""),"",E5495-D5495))</f>
        <v/>
      </c>
    </row>
    <row r="5496" spans="6:6" ht="16" x14ac:dyDescent="0.2">
      <c r="F5496" s="47" t="str">
        <f ca="1">IF(_SF_CORE!$A$2="BLOCK",NA(),IF(OR(D5496="",E5496=""),"",E5496-D5496))</f>
        <v/>
      </c>
    </row>
    <row r="5497" spans="6:6" ht="16" x14ac:dyDescent="0.2">
      <c r="F5497" s="47" t="str">
        <f ca="1">IF(_SF_CORE!$A$2="BLOCK",NA(),IF(OR(D5497="",E5497=""),"",E5497-D5497))</f>
        <v/>
      </c>
    </row>
    <row r="5498" spans="6:6" ht="16" x14ac:dyDescent="0.2">
      <c r="F5498" s="47" t="str">
        <f ca="1">IF(_SF_CORE!$A$2="BLOCK",NA(),IF(OR(D5498="",E5498=""),"",E5498-D5498))</f>
        <v/>
      </c>
    </row>
    <row r="5499" spans="6:6" ht="16" x14ac:dyDescent="0.2">
      <c r="F5499" s="47" t="str">
        <f ca="1">IF(_SF_CORE!$A$2="BLOCK",NA(),IF(OR(D5499="",E5499=""),"",E5499-D5499))</f>
        <v/>
      </c>
    </row>
    <row r="5500" spans="6:6" ht="16" x14ac:dyDescent="0.2">
      <c r="F5500" s="47" t="str">
        <f ca="1">IF(_SF_CORE!$A$2="BLOCK",NA(),IF(OR(D5500="",E5500=""),"",E5500-D5500))</f>
        <v/>
      </c>
    </row>
    <row r="5501" spans="6:6" ht="16" x14ac:dyDescent="0.2">
      <c r="F5501" s="47" t="str">
        <f ca="1">IF(_SF_CORE!$A$2="BLOCK",NA(),IF(OR(D5501="",E5501=""),"",E5501-D5501))</f>
        <v/>
      </c>
    </row>
    <row r="5502" spans="6:6" ht="16" x14ac:dyDescent="0.2">
      <c r="F5502" s="47" t="str">
        <f ca="1">IF(_SF_CORE!$A$2="BLOCK",NA(),IF(OR(D5502="",E5502=""),"",E5502-D5502))</f>
        <v/>
      </c>
    </row>
    <row r="5503" spans="6:6" ht="16" x14ac:dyDescent="0.2">
      <c r="F5503" s="47" t="str">
        <f ca="1">IF(_SF_CORE!$A$2="BLOCK",NA(),IF(OR(D5503="",E5503=""),"",E5503-D5503))</f>
        <v/>
      </c>
    </row>
    <row r="5504" spans="6:6" ht="16" x14ac:dyDescent="0.2">
      <c r="F5504" s="47" t="str">
        <f ca="1">IF(_SF_CORE!$A$2="BLOCK",NA(),IF(OR(D5504="",E5504=""),"",E5504-D5504))</f>
        <v/>
      </c>
    </row>
    <row r="5505" spans="6:6" ht="16" x14ac:dyDescent="0.2">
      <c r="F5505" s="47" t="str">
        <f ca="1">IF(_SF_CORE!$A$2="BLOCK",NA(),IF(OR(D5505="",E5505=""),"",E5505-D5505))</f>
        <v/>
      </c>
    </row>
    <row r="5506" spans="6:6" ht="16" x14ac:dyDescent="0.2">
      <c r="F5506" s="47" t="str">
        <f ca="1">IF(_SF_CORE!$A$2="BLOCK",NA(),IF(OR(D5506="",E5506=""),"",E5506-D5506))</f>
        <v/>
      </c>
    </row>
    <row r="5507" spans="6:6" ht="16" x14ac:dyDescent="0.2">
      <c r="F5507" s="47" t="str">
        <f ca="1">IF(_SF_CORE!$A$2="BLOCK",NA(),IF(OR(D5507="",E5507=""),"",E5507-D5507))</f>
        <v/>
      </c>
    </row>
    <row r="5508" spans="6:6" ht="16" x14ac:dyDescent="0.2">
      <c r="F5508" s="47" t="str">
        <f ca="1">IF(_SF_CORE!$A$2="BLOCK",NA(),IF(OR(D5508="",E5508=""),"",E5508-D5508))</f>
        <v/>
      </c>
    </row>
    <row r="5509" spans="6:6" ht="16" x14ac:dyDescent="0.2">
      <c r="F5509" s="47" t="str">
        <f ca="1">IF(_SF_CORE!$A$2="BLOCK",NA(),IF(OR(D5509="",E5509=""),"",E5509-D5509))</f>
        <v/>
      </c>
    </row>
    <row r="5510" spans="6:6" ht="16" x14ac:dyDescent="0.2">
      <c r="F5510" s="47" t="str">
        <f ca="1">IF(_SF_CORE!$A$2="BLOCK",NA(),IF(OR(D5510="",E5510=""),"",E5510-D5510))</f>
        <v/>
      </c>
    </row>
    <row r="5511" spans="6:6" ht="16" x14ac:dyDescent="0.2">
      <c r="F5511" s="47" t="str">
        <f ca="1">IF(_SF_CORE!$A$2="BLOCK",NA(),IF(OR(D5511="",E5511=""),"",E5511-D5511))</f>
        <v/>
      </c>
    </row>
    <row r="5512" spans="6:6" ht="16" x14ac:dyDescent="0.2">
      <c r="F5512" s="47" t="str">
        <f ca="1">IF(_SF_CORE!$A$2="BLOCK",NA(),IF(OR(D5512="",E5512=""),"",E5512-D5512))</f>
        <v/>
      </c>
    </row>
    <row r="5513" spans="6:6" ht="16" x14ac:dyDescent="0.2">
      <c r="F5513" s="47" t="str">
        <f ca="1">IF(_SF_CORE!$A$2="BLOCK",NA(),IF(OR(D5513="",E5513=""),"",E5513-D5513))</f>
        <v/>
      </c>
    </row>
    <row r="5514" spans="6:6" ht="16" x14ac:dyDescent="0.2">
      <c r="F5514" s="47" t="str">
        <f ca="1">IF(_SF_CORE!$A$2="BLOCK",NA(),IF(OR(D5514="",E5514=""),"",E5514-D5514))</f>
        <v/>
      </c>
    </row>
    <row r="5515" spans="6:6" ht="16" x14ac:dyDescent="0.2">
      <c r="F5515" s="47" t="str">
        <f ca="1">IF(_SF_CORE!$A$2="BLOCK",NA(),IF(OR(D5515="",E5515=""),"",E5515-D5515))</f>
        <v/>
      </c>
    </row>
    <row r="5516" spans="6:6" ht="16" x14ac:dyDescent="0.2">
      <c r="F5516" s="47" t="str">
        <f ca="1">IF(_SF_CORE!$A$2="BLOCK",NA(),IF(OR(D5516="",E5516=""),"",E5516-D5516))</f>
        <v/>
      </c>
    </row>
    <row r="5517" spans="6:6" ht="16" x14ac:dyDescent="0.2">
      <c r="F5517" s="47" t="str">
        <f ca="1">IF(_SF_CORE!$A$2="BLOCK",NA(),IF(OR(D5517="",E5517=""),"",E5517-D5517))</f>
        <v/>
      </c>
    </row>
    <row r="5518" spans="6:6" ht="16" x14ac:dyDescent="0.2">
      <c r="F5518" s="47" t="str">
        <f ca="1">IF(_SF_CORE!$A$2="BLOCK",NA(),IF(OR(D5518="",E5518=""),"",E5518-D5518))</f>
        <v/>
      </c>
    </row>
    <row r="5519" spans="6:6" ht="16" x14ac:dyDescent="0.2">
      <c r="F5519" s="47" t="str">
        <f ca="1">IF(_SF_CORE!$A$2="BLOCK",NA(),IF(OR(D5519="",E5519=""),"",E5519-D5519))</f>
        <v/>
      </c>
    </row>
    <row r="5520" spans="6:6" ht="16" x14ac:dyDescent="0.2">
      <c r="F5520" s="47" t="str">
        <f ca="1">IF(_SF_CORE!$A$2="BLOCK",NA(),IF(OR(D5520="",E5520=""),"",E5520-D5520))</f>
        <v/>
      </c>
    </row>
    <row r="5521" spans="6:6" ht="16" x14ac:dyDescent="0.2">
      <c r="F5521" s="47" t="str">
        <f ca="1">IF(_SF_CORE!$A$2="BLOCK",NA(),IF(OR(D5521="",E5521=""),"",E5521-D5521))</f>
        <v/>
      </c>
    </row>
    <row r="5522" spans="6:6" ht="16" x14ac:dyDescent="0.2">
      <c r="F5522" s="47" t="str">
        <f ca="1">IF(_SF_CORE!$A$2="BLOCK",NA(),IF(OR(D5522="",E5522=""),"",E5522-D5522))</f>
        <v/>
      </c>
    </row>
    <row r="5523" spans="6:6" ht="16" x14ac:dyDescent="0.2">
      <c r="F5523" s="47" t="str">
        <f ca="1">IF(_SF_CORE!$A$2="BLOCK",NA(),IF(OR(D5523="",E5523=""),"",E5523-D5523))</f>
        <v/>
      </c>
    </row>
    <row r="5524" spans="6:6" ht="16" x14ac:dyDescent="0.2">
      <c r="F5524" s="47" t="str">
        <f ca="1">IF(_SF_CORE!$A$2="BLOCK",NA(),IF(OR(D5524="",E5524=""),"",E5524-D5524))</f>
        <v/>
      </c>
    </row>
    <row r="5525" spans="6:6" ht="16" x14ac:dyDescent="0.2">
      <c r="F5525" s="47" t="str">
        <f ca="1">IF(_SF_CORE!$A$2="BLOCK",NA(),IF(OR(D5525="",E5525=""),"",E5525-D5525))</f>
        <v/>
      </c>
    </row>
    <row r="5526" spans="6:6" ht="16" x14ac:dyDescent="0.2">
      <c r="F5526" s="47" t="str">
        <f ca="1">IF(_SF_CORE!$A$2="BLOCK",NA(),IF(OR(D5526="",E5526=""),"",E5526-D5526))</f>
        <v/>
      </c>
    </row>
    <row r="5527" spans="6:6" ht="16" x14ac:dyDescent="0.2">
      <c r="F5527" s="47" t="str">
        <f ca="1">IF(_SF_CORE!$A$2="BLOCK",NA(),IF(OR(D5527="",E5527=""),"",E5527-D5527))</f>
        <v/>
      </c>
    </row>
    <row r="5528" spans="6:6" ht="16" x14ac:dyDescent="0.2">
      <c r="F5528" s="47" t="str">
        <f ca="1">IF(_SF_CORE!$A$2="BLOCK",NA(),IF(OR(D5528="",E5528=""),"",E5528-D5528))</f>
        <v/>
      </c>
    </row>
    <row r="5529" spans="6:6" ht="16" x14ac:dyDescent="0.2">
      <c r="F5529" s="47" t="str">
        <f ca="1">IF(_SF_CORE!$A$2="BLOCK",NA(),IF(OR(D5529="",E5529=""),"",E5529-D5529))</f>
        <v/>
      </c>
    </row>
    <row r="5530" spans="6:6" ht="16" x14ac:dyDescent="0.2">
      <c r="F5530" s="47" t="str">
        <f ca="1">IF(_SF_CORE!$A$2="BLOCK",NA(),IF(OR(D5530="",E5530=""),"",E5530-D5530))</f>
        <v/>
      </c>
    </row>
    <row r="5531" spans="6:6" ht="16" x14ac:dyDescent="0.2">
      <c r="F5531" s="47" t="str">
        <f ca="1">IF(_SF_CORE!$A$2="BLOCK",NA(),IF(OR(D5531="",E5531=""),"",E5531-D5531))</f>
        <v/>
      </c>
    </row>
    <row r="5532" spans="6:6" ht="16" x14ac:dyDescent="0.2">
      <c r="F5532" s="47" t="str">
        <f ca="1">IF(_SF_CORE!$A$2="BLOCK",NA(),IF(OR(D5532="",E5532=""),"",E5532-D5532))</f>
        <v/>
      </c>
    </row>
    <row r="5533" spans="6:6" ht="16" x14ac:dyDescent="0.2">
      <c r="F5533" s="47" t="str">
        <f ca="1">IF(_SF_CORE!$A$2="BLOCK",NA(),IF(OR(D5533="",E5533=""),"",E5533-D5533))</f>
        <v/>
      </c>
    </row>
    <row r="5534" spans="6:6" ht="16" x14ac:dyDescent="0.2">
      <c r="F5534" s="47" t="str">
        <f ca="1">IF(_SF_CORE!$A$2="BLOCK",NA(),IF(OR(D5534="",E5534=""),"",E5534-D5534))</f>
        <v/>
      </c>
    </row>
    <row r="5535" spans="6:6" ht="16" x14ac:dyDescent="0.2">
      <c r="F5535" s="47" t="str">
        <f ca="1">IF(_SF_CORE!$A$2="BLOCK",NA(),IF(OR(D5535="",E5535=""),"",E5535-D5535))</f>
        <v/>
      </c>
    </row>
    <row r="5536" spans="6:6" ht="16" x14ac:dyDescent="0.2">
      <c r="F5536" s="47" t="str">
        <f ca="1">IF(_SF_CORE!$A$2="BLOCK",NA(),IF(OR(D5536="",E5536=""),"",E5536-D5536))</f>
        <v/>
      </c>
    </row>
    <row r="5537" spans="6:6" ht="16" x14ac:dyDescent="0.2">
      <c r="F5537" s="47" t="str">
        <f ca="1">IF(_SF_CORE!$A$2="BLOCK",NA(),IF(OR(D5537="",E5537=""),"",E5537-D5537))</f>
        <v/>
      </c>
    </row>
    <row r="5538" spans="6:6" ht="16" x14ac:dyDescent="0.2">
      <c r="F5538" s="47" t="str">
        <f ca="1">IF(_SF_CORE!$A$2="BLOCK",NA(),IF(OR(D5538="",E5538=""),"",E5538-D5538))</f>
        <v/>
      </c>
    </row>
    <row r="5539" spans="6:6" ht="16" x14ac:dyDescent="0.2">
      <c r="F5539" s="47" t="str">
        <f ca="1">IF(_SF_CORE!$A$2="BLOCK",NA(),IF(OR(D5539="",E5539=""),"",E5539-D5539))</f>
        <v/>
      </c>
    </row>
    <row r="5540" spans="6:6" ht="16" x14ac:dyDescent="0.2">
      <c r="F5540" s="47" t="str">
        <f ca="1">IF(_SF_CORE!$A$2="BLOCK",NA(),IF(OR(D5540="",E5540=""),"",E5540-D5540))</f>
        <v/>
      </c>
    </row>
    <row r="5541" spans="6:6" ht="16" x14ac:dyDescent="0.2">
      <c r="F5541" s="47" t="str">
        <f ca="1">IF(_SF_CORE!$A$2="BLOCK",NA(),IF(OR(D5541="",E5541=""),"",E5541-D5541))</f>
        <v/>
      </c>
    </row>
    <row r="5542" spans="6:6" ht="16" x14ac:dyDescent="0.2">
      <c r="F5542" s="47" t="str">
        <f ca="1">IF(_SF_CORE!$A$2="BLOCK",NA(),IF(OR(D5542="",E5542=""),"",E5542-D5542))</f>
        <v/>
      </c>
    </row>
    <row r="5543" spans="6:6" ht="16" x14ac:dyDescent="0.2">
      <c r="F5543" s="47" t="str">
        <f ca="1">IF(_SF_CORE!$A$2="BLOCK",NA(),IF(OR(D5543="",E5543=""),"",E5543-D5543))</f>
        <v/>
      </c>
    </row>
    <row r="5544" spans="6:6" ht="16" x14ac:dyDescent="0.2">
      <c r="F5544" s="47" t="str">
        <f ca="1">IF(_SF_CORE!$A$2="BLOCK",NA(),IF(OR(D5544="",E5544=""),"",E5544-D5544))</f>
        <v/>
      </c>
    </row>
    <row r="5545" spans="6:6" ht="16" x14ac:dyDescent="0.2">
      <c r="F5545" s="47" t="str">
        <f ca="1">IF(_SF_CORE!$A$2="BLOCK",NA(),IF(OR(D5545="",E5545=""),"",E5545-D5545))</f>
        <v/>
      </c>
    </row>
    <row r="5546" spans="6:6" ht="16" x14ac:dyDescent="0.2">
      <c r="F5546" s="47" t="str">
        <f ca="1">IF(_SF_CORE!$A$2="BLOCK",NA(),IF(OR(D5546="",E5546=""),"",E5546-D5546))</f>
        <v/>
      </c>
    </row>
    <row r="5547" spans="6:6" ht="16" x14ac:dyDescent="0.2">
      <c r="F5547" s="47" t="str">
        <f ca="1">IF(_SF_CORE!$A$2="BLOCK",NA(),IF(OR(D5547="",E5547=""),"",E5547-D5547))</f>
        <v/>
      </c>
    </row>
    <row r="5548" spans="6:6" ht="16" x14ac:dyDescent="0.2">
      <c r="F5548" s="47" t="str">
        <f ca="1">IF(_SF_CORE!$A$2="BLOCK",NA(),IF(OR(D5548="",E5548=""),"",E5548-D5548))</f>
        <v/>
      </c>
    </row>
    <row r="5549" spans="6:6" ht="16" x14ac:dyDescent="0.2">
      <c r="F5549" s="47" t="str">
        <f ca="1">IF(_SF_CORE!$A$2="BLOCK",NA(),IF(OR(D5549="",E5549=""),"",E5549-D5549))</f>
        <v/>
      </c>
    </row>
    <row r="5550" spans="6:6" ht="16" x14ac:dyDescent="0.2">
      <c r="F5550" s="47" t="str">
        <f ca="1">IF(_SF_CORE!$A$2="BLOCK",NA(),IF(OR(D5550="",E5550=""),"",E5550-D5550))</f>
        <v/>
      </c>
    </row>
    <row r="5551" spans="6:6" ht="16" x14ac:dyDescent="0.2">
      <c r="F5551" s="47" t="str">
        <f ca="1">IF(_SF_CORE!$A$2="BLOCK",NA(),IF(OR(D5551="",E5551=""),"",E5551-D5551))</f>
        <v/>
      </c>
    </row>
    <row r="5552" spans="6:6" ht="16" x14ac:dyDescent="0.2">
      <c r="F5552" s="47" t="str">
        <f ca="1">IF(_SF_CORE!$A$2="BLOCK",NA(),IF(OR(D5552="",E5552=""),"",E5552-D5552))</f>
        <v/>
      </c>
    </row>
    <row r="5553" spans="6:6" ht="16" x14ac:dyDescent="0.2">
      <c r="F5553" s="47" t="str">
        <f ca="1">IF(_SF_CORE!$A$2="BLOCK",NA(),IF(OR(D5553="",E5553=""),"",E5553-D5553))</f>
        <v/>
      </c>
    </row>
    <row r="5554" spans="6:6" ht="16" x14ac:dyDescent="0.2">
      <c r="F5554" s="47" t="str">
        <f ca="1">IF(_SF_CORE!$A$2="BLOCK",NA(),IF(OR(D5554="",E5554=""),"",E5554-D5554))</f>
        <v/>
      </c>
    </row>
    <row r="5555" spans="6:6" ht="16" x14ac:dyDescent="0.2">
      <c r="F5555" s="47" t="str">
        <f ca="1">IF(_SF_CORE!$A$2="BLOCK",NA(),IF(OR(D5555="",E5555=""),"",E5555-D5555))</f>
        <v/>
      </c>
    </row>
    <row r="5556" spans="6:6" ht="16" x14ac:dyDescent="0.2">
      <c r="F5556" s="47" t="str">
        <f ca="1">IF(_SF_CORE!$A$2="BLOCK",NA(),IF(OR(D5556="",E5556=""),"",E5556-D5556))</f>
        <v/>
      </c>
    </row>
    <row r="5557" spans="6:6" ht="16" x14ac:dyDescent="0.2">
      <c r="F5557" s="47" t="str">
        <f ca="1">IF(_SF_CORE!$A$2="BLOCK",NA(),IF(OR(D5557="",E5557=""),"",E5557-D5557))</f>
        <v/>
      </c>
    </row>
    <row r="5558" spans="6:6" ht="16" x14ac:dyDescent="0.2">
      <c r="F5558" s="47" t="str">
        <f ca="1">IF(_SF_CORE!$A$2="BLOCK",NA(),IF(OR(D5558="",E5558=""),"",E5558-D5558))</f>
        <v/>
      </c>
    </row>
    <row r="5559" spans="6:6" ht="16" x14ac:dyDescent="0.2">
      <c r="F5559" s="47" t="str">
        <f ca="1">IF(_SF_CORE!$A$2="BLOCK",NA(),IF(OR(D5559="",E5559=""),"",E5559-D5559))</f>
        <v/>
      </c>
    </row>
    <row r="5560" spans="6:6" ht="16" x14ac:dyDescent="0.2">
      <c r="F5560" s="47" t="str">
        <f ca="1">IF(_SF_CORE!$A$2="BLOCK",NA(),IF(OR(D5560="",E5560=""),"",E5560-D5560))</f>
        <v/>
      </c>
    </row>
    <row r="5561" spans="6:6" ht="16" x14ac:dyDescent="0.2">
      <c r="F5561" s="47" t="str">
        <f ca="1">IF(_SF_CORE!$A$2="BLOCK",NA(),IF(OR(D5561="",E5561=""),"",E5561-D5561))</f>
        <v/>
      </c>
    </row>
    <row r="5562" spans="6:6" ht="16" x14ac:dyDescent="0.2">
      <c r="F5562" s="47" t="str">
        <f ca="1">IF(_SF_CORE!$A$2="BLOCK",NA(),IF(OR(D5562="",E5562=""),"",E5562-D5562))</f>
        <v/>
      </c>
    </row>
    <row r="5563" spans="6:6" ht="16" x14ac:dyDescent="0.2">
      <c r="F5563" s="47" t="str">
        <f ca="1">IF(_SF_CORE!$A$2="BLOCK",NA(),IF(OR(D5563="",E5563=""),"",E5563-D5563))</f>
        <v/>
      </c>
    </row>
    <row r="5564" spans="6:6" ht="16" x14ac:dyDescent="0.2">
      <c r="F5564" s="47" t="str">
        <f ca="1">IF(_SF_CORE!$A$2="BLOCK",NA(),IF(OR(D5564="",E5564=""),"",E5564-D5564))</f>
        <v/>
      </c>
    </row>
    <row r="5565" spans="6:6" ht="16" x14ac:dyDescent="0.2">
      <c r="F5565" s="47" t="str">
        <f ca="1">IF(_SF_CORE!$A$2="BLOCK",NA(),IF(OR(D5565="",E5565=""),"",E5565-D5565))</f>
        <v/>
      </c>
    </row>
    <row r="5566" spans="6:6" ht="16" x14ac:dyDescent="0.2">
      <c r="F5566" s="47" t="str">
        <f ca="1">IF(_SF_CORE!$A$2="BLOCK",NA(),IF(OR(D5566="",E5566=""),"",E5566-D5566))</f>
        <v/>
      </c>
    </row>
    <row r="5567" spans="6:6" ht="16" x14ac:dyDescent="0.2">
      <c r="F5567" s="47" t="str">
        <f ca="1">IF(_SF_CORE!$A$2="BLOCK",NA(),IF(OR(D5567="",E5567=""),"",E5567-D5567))</f>
        <v/>
      </c>
    </row>
    <row r="5568" spans="6:6" ht="16" x14ac:dyDescent="0.2">
      <c r="F5568" s="47" t="str">
        <f ca="1">IF(_SF_CORE!$A$2="BLOCK",NA(),IF(OR(D5568="",E5568=""),"",E5568-D5568))</f>
        <v/>
      </c>
    </row>
    <row r="5569" spans="6:6" ht="16" x14ac:dyDescent="0.2">
      <c r="F5569" s="47" t="str">
        <f ca="1">IF(_SF_CORE!$A$2="BLOCK",NA(),IF(OR(D5569="",E5569=""),"",E5569-D5569))</f>
        <v/>
      </c>
    </row>
    <row r="5570" spans="6:6" ht="16" x14ac:dyDescent="0.2">
      <c r="F5570" s="47" t="str">
        <f ca="1">IF(_SF_CORE!$A$2="BLOCK",NA(),IF(OR(D5570="",E5570=""),"",E5570-D5570))</f>
        <v/>
      </c>
    </row>
    <row r="5571" spans="6:6" ht="16" x14ac:dyDescent="0.2">
      <c r="F5571" s="47" t="str">
        <f ca="1">IF(_SF_CORE!$A$2="BLOCK",NA(),IF(OR(D5571="",E5571=""),"",E5571-D5571))</f>
        <v/>
      </c>
    </row>
    <row r="5572" spans="6:6" ht="16" x14ac:dyDescent="0.2">
      <c r="F5572" s="47" t="str">
        <f ca="1">IF(_SF_CORE!$A$2="BLOCK",NA(),IF(OR(D5572="",E5572=""),"",E5572-D5572))</f>
        <v/>
      </c>
    </row>
    <row r="5573" spans="6:6" ht="16" x14ac:dyDescent="0.2">
      <c r="F5573" s="47" t="str">
        <f ca="1">IF(_SF_CORE!$A$2="BLOCK",NA(),IF(OR(D5573="",E5573=""),"",E5573-D5573))</f>
        <v/>
      </c>
    </row>
    <row r="5574" spans="6:6" ht="16" x14ac:dyDescent="0.2">
      <c r="F5574" s="47" t="str">
        <f ca="1">IF(_SF_CORE!$A$2="BLOCK",NA(),IF(OR(D5574="",E5574=""),"",E5574-D5574))</f>
        <v/>
      </c>
    </row>
    <row r="5575" spans="6:6" ht="16" x14ac:dyDescent="0.2">
      <c r="F5575" s="47" t="str">
        <f ca="1">IF(_SF_CORE!$A$2="BLOCK",NA(),IF(OR(D5575="",E5575=""),"",E5575-D5575))</f>
        <v/>
      </c>
    </row>
    <row r="5576" spans="6:6" ht="16" x14ac:dyDescent="0.2">
      <c r="F5576" s="47" t="str">
        <f ca="1">IF(_SF_CORE!$A$2="BLOCK",NA(),IF(OR(D5576="",E5576=""),"",E5576-D5576))</f>
        <v/>
      </c>
    </row>
    <row r="5577" spans="6:6" ht="16" x14ac:dyDescent="0.2">
      <c r="F5577" s="47" t="str">
        <f ca="1">IF(_SF_CORE!$A$2="BLOCK",NA(),IF(OR(D5577="",E5577=""),"",E5577-D5577))</f>
        <v/>
      </c>
    </row>
    <row r="5578" spans="6:6" ht="16" x14ac:dyDescent="0.2">
      <c r="F5578" s="47" t="str">
        <f ca="1">IF(_SF_CORE!$A$2="BLOCK",NA(),IF(OR(D5578="",E5578=""),"",E5578-D5578))</f>
        <v/>
      </c>
    </row>
    <row r="5579" spans="6:6" ht="16" x14ac:dyDescent="0.2">
      <c r="F5579" s="47" t="str">
        <f ca="1">IF(_SF_CORE!$A$2="BLOCK",NA(),IF(OR(D5579="",E5579=""),"",E5579-D5579))</f>
        <v/>
      </c>
    </row>
    <row r="5580" spans="6:6" ht="16" x14ac:dyDescent="0.2">
      <c r="F5580" s="47" t="str">
        <f ca="1">IF(_SF_CORE!$A$2="BLOCK",NA(),IF(OR(D5580="",E5580=""),"",E5580-D5580))</f>
        <v/>
      </c>
    </row>
    <row r="5581" spans="6:6" ht="16" x14ac:dyDescent="0.2">
      <c r="F5581" s="47" t="str">
        <f ca="1">IF(_SF_CORE!$A$2="BLOCK",NA(),IF(OR(D5581="",E5581=""),"",E5581-D5581))</f>
        <v/>
      </c>
    </row>
    <row r="5582" spans="6:6" ht="16" x14ac:dyDescent="0.2">
      <c r="F5582" s="47" t="str">
        <f ca="1">IF(_SF_CORE!$A$2="BLOCK",NA(),IF(OR(D5582="",E5582=""),"",E5582-D5582))</f>
        <v/>
      </c>
    </row>
    <row r="5583" spans="6:6" ht="16" x14ac:dyDescent="0.2">
      <c r="F5583" s="47" t="str">
        <f ca="1">IF(_SF_CORE!$A$2="BLOCK",NA(),IF(OR(D5583="",E5583=""),"",E5583-D5583))</f>
        <v/>
      </c>
    </row>
    <row r="5584" spans="6:6" ht="16" x14ac:dyDescent="0.2">
      <c r="F5584" s="47" t="str">
        <f ca="1">IF(_SF_CORE!$A$2="BLOCK",NA(),IF(OR(D5584="",E5584=""),"",E5584-D5584))</f>
        <v/>
      </c>
    </row>
    <row r="5585" spans="6:6" ht="16" x14ac:dyDescent="0.2">
      <c r="F5585" s="47" t="str">
        <f ca="1">IF(_SF_CORE!$A$2="BLOCK",NA(),IF(OR(D5585="",E5585=""),"",E5585-D5585))</f>
        <v/>
      </c>
    </row>
    <row r="5586" spans="6:6" ht="16" x14ac:dyDescent="0.2">
      <c r="F5586" s="47" t="str">
        <f ca="1">IF(_SF_CORE!$A$2="BLOCK",NA(),IF(OR(D5586="",E5586=""),"",E5586-D5586))</f>
        <v/>
      </c>
    </row>
    <row r="5587" spans="6:6" ht="16" x14ac:dyDescent="0.2">
      <c r="F5587" s="47" t="str">
        <f ca="1">IF(_SF_CORE!$A$2="BLOCK",NA(),IF(OR(D5587="",E5587=""),"",E5587-D5587))</f>
        <v/>
      </c>
    </row>
    <row r="5588" spans="6:6" ht="16" x14ac:dyDescent="0.2">
      <c r="F5588" s="47" t="str">
        <f ca="1">IF(_SF_CORE!$A$2="BLOCK",NA(),IF(OR(D5588="",E5588=""),"",E5588-D5588))</f>
        <v/>
      </c>
    </row>
    <row r="5589" spans="6:6" ht="16" x14ac:dyDescent="0.2">
      <c r="F5589" s="47" t="str">
        <f ca="1">IF(_SF_CORE!$A$2="BLOCK",NA(),IF(OR(D5589="",E5589=""),"",E5589-D5589))</f>
        <v/>
      </c>
    </row>
    <row r="5590" spans="6:6" ht="16" x14ac:dyDescent="0.2">
      <c r="F5590" s="47" t="str">
        <f ca="1">IF(_SF_CORE!$A$2="BLOCK",NA(),IF(OR(D5590="",E5590=""),"",E5590-D5590))</f>
        <v/>
      </c>
    </row>
    <row r="5591" spans="6:6" ht="16" x14ac:dyDescent="0.2">
      <c r="F5591" s="47" t="str">
        <f ca="1">IF(_SF_CORE!$A$2="BLOCK",NA(),IF(OR(D5591="",E5591=""),"",E5591-D5591))</f>
        <v/>
      </c>
    </row>
    <row r="5592" spans="6:6" ht="16" x14ac:dyDescent="0.2">
      <c r="F5592" s="47" t="str">
        <f ca="1">IF(_SF_CORE!$A$2="BLOCK",NA(),IF(OR(D5592="",E5592=""),"",E5592-D5592))</f>
        <v/>
      </c>
    </row>
    <row r="5593" spans="6:6" ht="16" x14ac:dyDescent="0.2">
      <c r="F5593" s="47" t="str">
        <f ca="1">IF(_SF_CORE!$A$2="BLOCK",NA(),IF(OR(D5593="",E5593=""),"",E5593-D5593))</f>
        <v/>
      </c>
    </row>
    <row r="5594" spans="6:6" ht="16" x14ac:dyDescent="0.2">
      <c r="F5594" s="47" t="str">
        <f ca="1">IF(_SF_CORE!$A$2="BLOCK",NA(),IF(OR(D5594="",E5594=""),"",E5594-D5594))</f>
        <v/>
      </c>
    </row>
    <row r="5595" spans="6:6" ht="16" x14ac:dyDescent="0.2">
      <c r="F5595" s="47" t="str">
        <f ca="1">IF(_SF_CORE!$A$2="BLOCK",NA(),IF(OR(D5595="",E5595=""),"",E5595-D5595))</f>
        <v/>
      </c>
    </row>
    <row r="5596" spans="6:6" ht="16" x14ac:dyDescent="0.2">
      <c r="F5596" s="47" t="str">
        <f ca="1">IF(_SF_CORE!$A$2="BLOCK",NA(),IF(OR(D5596="",E5596=""),"",E5596-D5596))</f>
        <v/>
      </c>
    </row>
    <row r="5597" spans="6:6" ht="16" x14ac:dyDescent="0.2">
      <c r="F5597" s="47" t="str">
        <f ca="1">IF(_SF_CORE!$A$2="BLOCK",NA(),IF(OR(D5597="",E5597=""),"",E5597-D5597))</f>
        <v/>
      </c>
    </row>
    <row r="5598" spans="6:6" ht="16" x14ac:dyDescent="0.2">
      <c r="F5598" s="47" t="str">
        <f ca="1">IF(_SF_CORE!$A$2="BLOCK",NA(),IF(OR(D5598="",E5598=""),"",E5598-D5598))</f>
        <v/>
      </c>
    </row>
    <row r="5599" spans="6:6" ht="16" x14ac:dyDescent="0.2">
      <c r="F5599" s="47" t="str">
        <f ca="1">IF(_SF_CORE!$A$2="BLOCK",NA(),IF(OR(D5599="",E5599=""),"",E5599-D5599))</f>
        <v/>
      </c>
    </row>
    <row r="5600" spans="6:6" ht="16" x14ac:dyDescent="0.2">
      <c r="F5600" s="47" t="str">
        <f ca="1">IF(_SF_CORE!$A$2="BLOCK",NA(),IF(OR(D5600="",E5600=""),"",E5600-D5600))</f>
        <v/>
      </c>
    </row>
    <row r="5601" spans="6:6" ht="16" x14ac:dyDescent="0.2">
      <c r="F5601" s="47" t="str">
        <f ca="1">IF(_SF_CORE!$A$2="BLOCK",NA(),IF(OR(D5601="",E5601=""),"",E5601-D5601))</f>
        <v/>
      </c>
    </row>
    <row r="5602" spans="6:6" ht="16" x14ac:dyDescent="0.2">
      <c r="F5602" s="47" t="str">
        <f ca="1">IF(_SF_CORE!$A$2="BLOCK",NA(),IF(OR(D5602="",E5602=""),"",E5602-D5602))</f>
        <v/>
      </c>
    </row>
    <row r="5603" spans="6:6" ht="16" x14ac:dyDescent="0.2">
      <c r="F5603" s="47" t="str">
        <f ca="1">IF(_SF_CORE!$A$2="BLOCK",NA(),IF(OR(D5603="",E5603=""),"",E5603-D5603))</f>
        <v/>
      </c>
    </row>
    <row r="5604" spans="6:6" ht="16" x14ac:dyDescent="0.2">
      <c r="F5604" s="47" t="str">
        <f ca="1">IF(_SF_CORE!$A$2="BLOCK",NA(),IF(OR(D5604="",E5604=""),"",E5604-D5604))</f>
        <v/>
      </c>
    </row>
    <row r="5605" spans="6:6" ht="16" x14ac:dyDescent="0.2">
      <c r="F5605" s="47" t="str">
        <f ca="1">IF(_SF_CORE!$A$2="BLOCK",NA(),IF(OR(D5605="",E5605=""),"",E5605-D5605))</f>
        <v/>
      </c>
    </row>
    <row r="5606" spans="6:6" ht="16" x14ac:dyDescent="0.2">
      <c r="F5606" s="47" t="str">
        <f ca="1">IF(_SF_CORE!$A$2="BLOCK",NA(),IF(OR(D5606="",E5606=""),"",E5606-D5606))</f>
        <v/>
      </c>
    </row>
    <row r="5607" spans="6:6" ht="16" x14ac:dyDescent="0.2">
      <c r="F5607" s="47" t="str">
        <f ca="1">IF(_SF_CORE!$A$2="BLOCK",NA(),IF(OR(D5607="",E5607=""),"",E5607-D5607))</f>
        <v/>
      </c>
    </row>
    <row r="5608" spans="6:6" ht="16" x14ac:dyDescent="0.2">
      <c r="F5608" s="47" t="str">
        <f ca="1">IF(_SF_CORE!$A$2="BLOCK",NA(),IF(OR(D5608="",E5608=""),"",E5608-D5608))</f>
        <v/>
      </c>
    </row>
    <row r="5609" spans="6:6" ht="16" x14ac:dyDescent="0.2">
      <c r="F5609" s="47" t="str">
        <f ca="1">IF(_SF_CORE!$A$2="BLOCK",NA(),IF(OR(D5609="",E5609=""),"",E5609-D5609))</f>
        <v/>
      </c>
    </row>
    <row r="5610" spans="6:6" ht="16" x14ac:dyDescent="0.2">
      <c r="F5610" s="47" t="str">
        <f ca="1">IF(_SF_CORE!$A$2="BLOCK",NA(),IF(OR(D5610="",E5610=""),"",E5610-D5610))</f>
        <v/>
      </c>
    </row>
    <row r="5611" spans="6:6" ht="16" x14ac:dyDescent="0.2">
      <c r="F5611" s="47" t="str">
        <f ca="1">IF(_SF_CORE!$A$2="BLOCK",NA(),IF(OR(D5611="",E5611=""),"",E5611-D5611))</f>
        <v/>
      </c>
    </row>
    <row r="5612" spans="6:6" ht="16" x14ac:dyDescent="0.2">
      <c r="F5612" s="47" t="str">
        <f ca="1">IF(_SF_CORE!$A$2="BLOCK",NA(),IF(OR(D5612="",E5612=""),"",E5612-D5612))</f>
        <v/>
      </c>
    </row>
    <row r="5613" spans="6:6" ht="16" x14ac:dyDescent="0.2">
      <c r="F5613" s="47" t="str">
        <f ca="1">IF(_SF_CORE!$A$2="BLOCK",NA(),IF(OR(D5613="",E5613=""),"",E5613-D5613))</f>
        <v/>
      </c>
    </row>
    <row r="5614" spans="6:6" ht="16" x14ac:dyDescent="0.2">
      <c r="F5614" s="47" t="str">
        <f ca="1">IF(_SF_CORE!$A$2="BLOCK",NA(),IF(OR(D5614="",E5614=""),"",E5614-D5614))</f>
        <v/>
      </c>
    </row>
    <row r="5615" spans="6:6" ht="16" x14ac:dyDescent="0.2">
      <c r="F5615" s="47" t="str">
        <f ca="1">IF(_SF_CORE!$A$2="BLOCK",NA(),IF(OR(D5615="",E5615=""),"",E5615-D5615))</f>
        <v/>
      </c>
    </row>
    <row r="5616" spans="6:6" ht="16" x14ac:dyDescent="0.2">
      <c r="F5616" s="47" t="str">
        <f ca="1">IF(_SF_CORE!$A$2="BLOCK",NA(),IF(OR(D5616="",E5616=""),"",E5616-D5616))</f>
        <v/>
      </c>
    </row>
    <row r="5617" spans="6:6" ht="16" x14ac:dyDescent="0.2">
      <c r="F5617" s="47" t="str">
        <f ca="1">IF(_SF_CORE!$A$2="BLOCK",NA(),IF(OR(D5617="",E5617=""),"",E5617-D5617))</f>
        <v/>
      </c>
    </row>
    <row r="5618" spans="6:6" ht="16" x14ac:dyDescent="0.2">
      <c r="F5618" s="47" t="str">
        <f ca="1">IF(_SF_CORE!$A$2="BLOCK",NA(),IF(OR(D5618="",E5618=""),"",E5618-D5618))</f>
        <v/>
      </c>
    </row>
    <row r="5619" spans="6:6" ht="16" x14ac:dyDescent="0.2">
      <c r="F5619" s="47" t="str">
        <f ca="1">IF(_SF_CORE!$A$2="BLOCK",NA(),IF(OR(D5619="",E5619=""),"",E5619-D5619))</f>
        <v/>
      </c>
    </row>
    <row r="5620" spans="6:6" ht="16" x14ac:dyDescent="0.2">
      <c r="F5620" s="47" t="str">
        <f ca="1">IF(_SF_CORE!$A$2="BLOCK",NA(),IF(OR(D5620="",E5620=""),"",E5620-D5620))</f>
        <v/>
      </c>
    </row>
    <row r="5621" spans="6:6" ht="16" x14ac:dyDescent="0.2">
      <c r="F5621" s="47" t="str">
        <f ca="1">IF(_SF_CORE!$A$2="BLOCK",NA(),IF(OR(D5621="",E5621=""),"",E5621-D5621))</f>
        <v/>
      </c>
    </row>
    <row r="5622" spans="6:6" ht="16" x14ac:dyDescent="0.2">
      <c r="F5622" s="47" t="str">
        <f ca="1">IF(_SF_CORE!$A$2="BLOCK",NA(),IF(OR(D5622="",E5622=""),"",E5622-D5622))</f>
        <v/>
      </c>
    </row>
    <row r="5623" spans="6:6" ht="16" x14ac:dyDescent="0.2">
      <c r="F5623" s="47" t="str">
        <f ca="1">IF(_SF_CORE!$A$2="BLOCK",NA(),IF(OR(D5623="",E5623=""),"",E5623-D5623))</f>
        <v/>
      </c>
    </row>
    <row r="5624" spans="6:6" ht="16" x14ac:dyDescent="0.2">
      <c r="F5624" s="47" t="str">
        <f ca="1">IF(_SF_CORE!$A$2="BLOCK",NA(),IF(OR(D5624="",E5624=""),"",E5624-D5624))</f>
        <v/>
      </c>
    </row>
    <row r="5625" spans="6:6" ht="16" x14ac:dyDescent="0.2">
      <c r="F5625" s="47" t="str">
        <f ca="1">IF(_SF_CORE!$A$2="BLOCK",NA(),IF(OR(D5625="",E5625=""),"",E5625-D5625))</f>
        <v/>
      </c>
    </row>
    <row r="5626" spans="6:6" ht="16" x14ac:dyDescent="0.2">
      <c r="F5626" s="47" t="str">
        <f ca="1">IF(_SF_CORE!$A$2="BLOCK",NA(),IF(OR(D5626="",E5626=""),"",E5626-D5626))</f>
        <v/>
      </c>
    </row>
    <row r="5627" spans="6:6" ht="16" x14ac:dyDescent="0.2">
      <c r="F5627" s="47" t="str">
        <f ca="1">IF(_SF_CORE!$A$2="BLOCK",NA(),IF(OR(D5627="",E5627=""),"",E5627-D5627))</f>
        <v/>
      </c>
    </row>
    <row r="5628" spans="6:6" ht="16" x14ac:dyDescent="0.2">
      <c r="F5628" s="47" t="str">
        <f ca="1">IF(_SF_CORE!$A$2="BLOCK",NA(),IF(OR(D5628="",E5628=""),"",E5628-D5628))</f>
        <v/>
      </c>
    </row>
    <row r="5629" spans="6:6" ht="16" x14ac:dyDescent="0.2">
      <c r="F5629" s="47" t="str">
        <f ca="1">IF(_SF_CORE!$A$2="BLOCK",NA(),IF(OR(D5629="",E5629=""),"",E5629-D5629))</f>
        <v/>
      </c>
    </row>
    <row r="5630" spans="6:6" ht="16" x14ac:dyDescent="0.2">
      <c r="F5630" s="47" t="str">
        <f ca="1">IF(_SF_CORE!$A$2="BLOCK",NA(),IF(OR(D5630="",E5630=""),"",E5630-D5630))</f>
        <v/>
      </c>
    </row>
    <row r="5631" spans="6:6" ht="16" x14ac:dyDescent="0.2">
      <c r="F5631" s="47" t="str">
        <f ca="1">IF(_SF_CORE!$A$2="BLOCK",NA(),IF(OR(D5631="",E5631=""),"",E5631-D5631))</f>
        <v/>
      </c>
    </row>
    <row r="5632" spans="6:6" ht="16" x14ac:dyDescent="0.2">
      <c r="F5632" s="47" t="str">
        <f ca="1">IF(_SF_CORE!$A$2="BLOCK",NA(),IF(OR(D5632="",E5632=""),"",E5632-D5632))</f>
        <v/>
      </c>
    </row>
    <row r="5633" spans="6:6" ht="16" x14ac:dyDescent="0.2">
      <c r="F5633" s="47" t="str">
        <f ca="1">IF(_SF_CORE!$A$2="BLOCK",NA(),IF(OR(D5633="",E5633=""),"",E5633-D5633))</f>
        <v/>
      </c>
    </row>
    <row r="5634" spans="6:6" ht="16" x14ac:dyDescent="0.2">
      <c r="F5634" s="47" t="str">
        <f ca="1">IF(_SF_CORE!$A$2="BLOCK",NA(),IF(OR(D5634="",E5634=""),"",E5634-D5634))</f>
        <v/>
      </c>
    </row>
    <row r="5635" spans="6:6" ht="16" x14ac:dyDescent="0.2">
      <c r="F5635" s="47" t="str">
        <f ca="1">IF(_SF_CORE!$A$2="BLOCK",NA(),IF(OR(D5635="",E5635=""),"",E5635-D5635))</f>
        <v/>
      </c>
    </row>
    <row r="5636" spans="6:6" ht="16" x14ac:dyDescent="0.2">
      <c r="F5636" s="47" t="str">
        <f ca="1">IF(_SF_CORE!$A$2="BLOCK",NA(),IF(OR(D5636="",E5636=""),"",E5636-D5636))</f>
        <v/>
      </c>
    </row>
    <row r="5637" spans="6:6" ht="16" x14ac:dyDescent="0.2">
      <c r="F5637" s="47" t="str">
        <f ca="1">IF(_SF_CORE!$A$2="BLOCK",NA(),IF(OR(D5637="",E5637=""),"",E5637-D5637))</f>
        <v/>
      </c>
    </row>
    <row r="5638" spans="6:6" ht="16" x14ac:dyDescent="0.2">
      <c r="F5638" s="47" t="str">
        <f ca="1">IF(_SF_CORE!$A$2="BLOCK",NA(),IF(OR(D5638="",E5638=""),"",E5638-D5638))</f>
        <v/>
      </c>
    </row>
    <row r="5639" spans="6:6" ht="16" x14ac:dyDescent="0.2">
      <c r="F5639" s="47" t="str">
        <f ca="1">IF(_SF_CORE!$A$2="BLOCK",NA(),IF(OR(D5639="",E5639=""),"",E5639-D5639))</f>
        <v/>
      </c>
    </row>
    <row r="5640" spans="6:6" ht="16" x14ac:dyDescent="0.2">
      <c r="F5640" s="47" t="str">
        <f ca="1">IF(_SF_CORE!$A$2="BLOCK",NA(),IF(OR(D5640="",E5640=""),"",E5640-D5640))</f>
        <v/>
      </c>
    </row>
    <row r="5641" spans="6:6" ht="16" x14ac:dyDescent="0.2">
      <c r="F5641" s="47" t="str">
        <f ca="1">IF(_SF_CORE!$A$2="BLOCK",NA(),IF(OR(D5641="",E5641=""),"",E5641-D5641))</f>
        <v/>
      </c>
    </row>
    <row r="5642" spans="6:6" ht="16" x14ac:dyDescent="0.2">
      <c r="F5642" s="47" t="str">
        <f ca="1">IF(_SF_CORE!$A$2="BLOCK",NA(),IF(OR(D5642="",E5642=""),"",E5642-D5642))</f>
        <v/>
      </c>
    </row>
    <row r="5643" spans="6:6" ht="16" x14ac:dyDescent="0.2">
      <c r="F5643" s="47" t="str">
        <f ca="1">IF(_SF_CORE!$A$2="BLOCK",NA(),IF(OR(D5643="",E5643=""),"",E5643-D5643))</f>
        <v/>
      </c>
    </row>
    <row r="5644" spans="6:6" ht="16" x14ac:dyDescent="0.2">
      <c r="F5644" s="47" t="str">
        <f ca="1">IF(_SF_CORE!$A$2="BLOCK",NA(),IF(OR(D5644="",E5644=""),"",E5644-D5644))</f>
        <v/>
      </c>
    </row>
    <row r="5645" spans="6:6" ht="16" x14ac:dyDescent="0.2">
      <c r="F5645" s="47" t="str">
        <f ca="1">IF(_SF_CORE!$A$2="BLOCK",NA(),IF(OR(D5645="",E5645=""),"",E5645-D5645))</f>
        <v/>
      </c>
    </row>
    <row r="5646" spans="6:6" ht="16" x14ac:dyDescent="0.2">
      <c r="F5646" s="47" t="str">
        <f ca="1">IF(_SF_CORE!$A$2="BLOCK",NA(),IF(OR(D5646="",E5646=""),"",E5646-D5646))</f>
        <v/>
      </c>
    </row>
    <row r="5647" spans="6:6" ht="16" x14ac:dyDescent="0.2">
      <c r="F5647" s="47" t="str">
        <f ca="1">IF(_SF_CORE!$A$2="BLOCK",NA(),IF(OR(D5647="",E5647=""),"",E5647-D5647))</f>
        <v/>
      </c>
    </row>
    <row r="5648" spans="6:6" ht="16" x14ac:dyDescent="0.2">
      <c r="F5648" s="47" t="str">
        <f ca="1">IF(_SF_CORE!$A$2="BLOCK",NA(),IF(OR(D5648="",E5648=""),"",E5648-D5648))</f>
        <v/>
      </c>
    </row>
    <row r="5649" spans="6:6" ht="16" x14ac:dyDescent="0.2">
      <c r="F5649" s="47" t="str">
        <f ca="1">IF(_SF_CORE!$A$2="BLOCK",NA(),IF(OR(D5649="",E5649=""),"",E5649-D5649))</f>
        <v/>
      </c>
    </row>
    <row r="5650" spans="6:6" ht="16" x14ac:dyDescent="0.2">
      <c r="F5650" s="47" t="str">
        <f ca="1">IF(_SF_CORE!$A$2="BLOCK",NA(),IF(OR(D5650="",E5650=""),"",E5650-D5650))</f>
        <v/>
      </c>
    </row>
    <row r="5651" spans="6:6" ht="16" x14ac:dyDescent="0.2">
      <c r="F5651" s="47" t="str">
        <f ca="1">IF(_SF_CORE!$A$2="BLOCK",NA(),IF(OR(D5651="",E5651=""),"",E5651-D5651))</f>
        <v/>
      </c>
    </row>
    <row r="5652" spans="6:6" ht="16" x14ac:dyDescent="0.2">
      <c r="F5652" s="47" t="str">
        <f ca="1">IF(_SF_CORE!$A$2="BLOCK",NA(),IF(OR(D5652="",E5652=""),"",E5652-D5652))</f>
        <v/>
      </c>
    </row>
    <row r="5653" spans="6:6" ht="16" x14ac:dyDescent="0.2">
      <c r="F5653" s="47" t="str">
        <f ca="1">IF(_SF_CORE!$A$2="BLOCK",NA(),IF(OR(D5653="",E5653=""),"",E5653-D5653))</f>
        <v/>
      </c>
    </row>
    <row r="5654" spans="6:6" ht="16" x14ac:dyDescent="0.2">
      <c r="F5654" s="47" t="str">
        <f ca="1">IF(_SF_CORE!$A$2="BLOCK",NA(),IF(OR(D5654="",E5654=""),"",E5654-D5654))</f>
        <v/>
      </c>
    </row>
    <row r="5655" spans="6:6" ht="16" x14ac:dyDescent="0.2">
      <c r="F5655" s="47" t="str">
        <f ca="1">IF(_SF_CORE!$A$2="BLOCK",NA(),IF(OR(D5655="",E5655=""),"",E5655-D5655))</f>
        <v/>
      </c>
    </row>
    <row r="5656" spans="6:6" ht="16" x14ac:dyDescent="0.2">
      <c r="F5656" s="47" t="str">
        <f ca="1">IF(_SF_CORE!$A$2="BLOCK",NA(),IF(OR(D5656="",E5656=""),"",E5656-D5656))</f>
        <v/>
      </c>
    </row>
    <row r="5657" spans="6:6" ht="16" x14ac:dyDescent="0.2">
      <c r="F5657" s="47" t="str">
        <f ca="1">IF(_SF_CORE!$A$2="BLOCK",NA(),IF(OR(D5657="",E5657=""),"",E5657-D5657))</f>
        <v/>
      </c>
    </row>
    <row r="5658" spans="6:6" ht="16" x14ac:dyDescent="0.2">
      <c r="F5658" s="47" t="str">
        <f ca="1">IF(_SF_CORE!$A$2="BLOCK",NA(),IF(OR(D5658="",E5658=""),"",E5658-D5658))</f>
        <v/>
      </c>
    </row>
    <row r="5659" spans="6:6" ht="16" x14ac:dyDescent="0.2">
      <c r="F5659" s="47" t="str">
        <f ca="1">IF(_SF_CORE!$A$2="BLOCK",NA(),IF(OR(D5659="",E5659=""),"",E5659-D5659))</f>
        <v/>
      </c>
    </row>
    <row r="5660" spans="6:6" ht="16" x14ac:dyDescent="0.2">
      <c r="F5660" s="47" t="str">
        <f ca="1">IF(_SF_CORE!$A$2="BLOCK",NA(),IF(OR(D5660="",E5660=""),"",E5660-D5660))</f>
        <v/>
      </c>
    </row>
    <row r="5661" spans="6:6" ht="16" x14ac:dyDescent="0.2">
      <c r="F5661" s="47" t="str">
        <f ca="1">IF(_SF_CORE!$A$2="BLOCK",NA(),IF(OR(D5661="",E5661=""),"",E5661-D5661))</f>
        <v/>
      </c>
    </row>
    <row r="5662" spans="6:6" ht="16" x14ac:dyDescent="0.2">
      <c r="F5662" s="47" t="str">
        <f ca="1">IF(_SF_CORE!$A$2="BLOCK",NA(),IF(OR(D5662="",E5662=""),"",E5662-D5662))</f>
        <v/>
      </c>
    </row>
    <row r="5663" spans="6:6" ht="16" x14ac:dyDescent="0.2">
      <c r="F5663" s="47" t="str">
        <f ca="1">IF(_SF_CORE!$A$2="BLOCK",NA(),IF(OR(D5663="",E5663=""),"",E5663-D5663))</f>
        <v/>
      </c>
    </row>
    <row r="5664" spans="6:6" ht="16" x14ac:dyDescent="0.2">
      <c r="F5664" s="47" t="str">
        <f ca="1">IF(_SF_CORE!$A$2="BLOCK",NA(),IF(OR(D5664="",E5664=""),"",E5664-D5664))</f>
        <v/>
      </c>
    </row>
    <row r="5665" spans="6:6" ht="16" x14ac:dyDescent="0.2">
      <c r="F5665" s="47" t="str">
        <f ca="1">IF(_SF_CORE!$A$2="BLOCK",NA(),IF(OR(D5665="",E5665=""),"",E5665-D5665))</f>
        <v/>
      </c>
    </row>
    <row r="5666" spans="6:6" ht="16" x14ac:dyDescent="0.2">
      <c r="F5666" s="47" t="str">
        <f ca="1">IF(_SF_CORE!$A$2="BLOCK",NA(),IF(OR(D5666="",E5666=""),"",E5666-D5666))</f>
        <v/>
      </c>
    </row>
    <row r="5667" spans="6:6" ht="16" x14ac:dyDescent="0.2">
      <c r="F5667" s="47" t="str">
        <f ca="1">IF(_SF_CORE!$A$2="BLOCK",NA(),IF(OR(D5667="",E5667=""),"",E5667-D5667))</f>
        <v/>
      </c>
    </row>
    <row r="5668" spans="6:6" ht="16" x14ac:dyDescent="0.2">
      <c r="F5668" s="47" t="str">
        <f ca="1">IF(_SF_CORE!$A$2="BLOCK",NA(),IF(OR(D5668="",E5668=""),"",E5668-D5668))</f>
        <v/>
      </c>
    </row>
    <row r="5669" spans="6:6" ht="16" x14ac:dyDescent="0.2">
      <c r="F5669" s="47" t="str">
        <f ca="1">IF(_SF_CORE!$A$2="BLOCK",NA(),IF(OR(D5669="",E5669=""),"",E5669-D5669))</f>
        <v/>
      </c>
    </row>
    <row r="5670" spans="6:6" ht="16" x14ac:dyDescent="0.2">
      <c r="F5670" s="47" t="str">
        <f ca="1">IF(_SF_CORE!$A$2="BLOCK",NA(),IF(OR(D5670="",E5670=""),"",E5670-D5670))</f>
        <v/>
      </c>
    </row>
    <row r="5671" spans="6:6" ht="16" x14ac:dyDescent="0.2">
      <c r="F5671" s="47" t="str">
        <f ca="1">IF(_SF_CORE!$A$2="BLOCK",NA(),IF(OR(D5671="",E5671=""),"",E5671-D5671))</f>
        <v/>
      </c>
    </row>
    <row r="5672" spans="6:6" ht="16" x14ac:dyDescent="0.2">
      <c r="F5672" s="47" t="str">
        <f ca="1">IF(_SF_CORE!$A$2="BLOCK",NA(),IF(OR(D5672="",E5672=""),"",E5672-D5672))</f>
        <v/>
      </c>
    </row>
    <row r="5673" spans="6:6" ht="16" x14ac:dyDescent="0.2">
      <c r="F5673" s="47" t="str">
        <f ca="1">IF(_SF_CORE!$A$2="BLOCK",NA(),IF(OR(D5673="",E5673=""),"",E5673-D5673))</f>
        <v/>
      </c>
    </row>
    <row r="5674" spans="6:6" ht="16" x14ac:dyDescent="0.2">
      <c r="F5674" s="47" t="str">
        <f ca="1">IF(_SF_CORE!$A$2="BLOCK",NA(),IF(OR(D5674="",E5674=""),"",E5674-D5674))</f>
        <v/>
      </c>
    </row>
    <row r="5675" spans="6:6" ht="16" x14ac:dyDescent="0.2">
      <c r="F5675" s="47" t="str">
        <f ca="1">IF(_SF_CORE!$A$2="BLOCK",NA(),IF(OR(D5675="",E5675=""),"",E5675-D5675))</f>
        <v/>
      </c>
    </row>
    <row r="5676" spans="6:6" ht="16" x14ac:dyDescent="0.2">
      <c r="F5676" s="47" t="str">
        <f ca="1">IF(_SF_CORE!$A$2="BLOCK",NA(),IF(OR(D5676="",E5676=""),"",E5676-D5676))</f>
        <v/>
      </c>
    </row>
    <row r="5677" spans="6:6" ht="16" x14ac:dyDescent="0.2">
      <c r="F5677" s="47" t="str">
        <f ca="1">IF(_SF_CORE!$A$2="BLOCK",NA(),IF(OR(D5677="",E5677=""),"",E5677-D5677))</f>
        <v/>
      </c>
    </row>
    <row r="5678" spans="6:6" ht="16" x14ac:dyDescent="0.2">
      <c r="F5678" s="47" t="str">
        <f ca="1">IF(_SF_CORE!$A$2="BLOCK",NA(),IF(OR(D5678="",E5678=""),"",E5678-D5678))</f>
        <v/>
      </c>
    </row>
    <row r="5679" spans="6:6" ht="16" x14ac:dyDescent="0.2">
      <c r="F5679" s="47" t="str">
        <f ca="1">IF(_SF_CORE!$A$2="BLOCK",NA(),IF(OR(D5679="",E5679=""),"",E5679-D5679))</f>
        <v/>
      </c>
    </row>
    <row r="5680" spans="6:6" ht="16" x14ac:dyDescent="0.2">
      <c r="F5680" s="47" t="str">
        <f ca="1">IF(_SF_CORE!$A$2="BLOCK",NA(),IF(OR(D5680="",E5680=""),"",E5680-D5680))</f>
        <v/>
      </c>
    </row>
    <row r="5681" spans="6:6" ht="16" x14ac:dyDescent="0.2">
      <c r="F5681" s="47" t="str">
        <f ca="1">IF(_SF_CORE!$A$2="BLOCK",NA(),IF(OR(D5681="",E5681=""),"",E5681-D5681))</f>
        <v/>
      </c>
    </row>
    <row r="5682" spans="6:6" ht="16" x14ac:dyDescent="0.2">
      <c r="F5682" s="47" t="str">
        <f ca="1">IF(_SF_CORE!$A$2="BLOCK",NA(),IF(OR(D5682="",E5682=""),"",E5682-D5682))</f>
        <v/>
      </c>
    </row>
    <row r="5683" spans="6:6" ht="16" x14ac:dyDescent="0.2">
      <c r="F5683" s="47" t="str">
        <f ca="1">IF(_SF_CORE!$A$2="BLOCK",NA(),IF(OR(D5683="",E5683=""),"",E5683-D5683))</f>
        <v/>
      </c>
    </row>
    <row r="5684" spans="6:6" ht="16" x14ac:dyDescent="0.2">
      <c r="F5684" s="47" t="str">
        <f ca="1">IF(_SF_CORE!$A$2="BLOCK",NA(),IF(OR(D5684="",E5684=""),"",E5684-D5684))</f>
        <v/>
      </c>
    </row>
    <row r="5685" spans="6:6" ht="16" x14ac:dyDescent="0.2">
      <c r="F5685" s="47" t="str">
        <f ca="1">IF(_SF_CORE!$A$2="BLOCK",NA(),IF(OR(D5685="",E5685=""),"",E5685-D5685))</f>
        <v/>
      </c>
    </row>
    <row r="5686" spans="6:6" ht="16" x14ac:dyDescent="0.2">
      <c r="F5686" s="47" t="str">
        <f ca="1">IF(_SF_CORE!$A$2="BLOCK",NA(),IF(OR(D5686="",E5686=""),"",E5686-D5686))</f>
        <v/>
      </c>
    </row>
    <row r="5687" spans="6:6" ht="16" x14ac:dyDescent="0.2">
      <c r="F5687" s="47" t="str">
        <f ca="1">IF(_SF_CORE!$A$2="BLOCK",NA(),IF(OR(D5687="",E5687=""),"",E5687-D5687))</f>
        <v/>
      </c>
    </row>
    <row r="5688" spans="6:6" ht="16" x14ac:dyDescent="0.2">
      <c r="F5688" s="47" t="str">
        <f ca="1">IF(_SF_CORE!$A$2="BLOCK",NA(),IF(OR(D5688="",E5688=""),"",E5688-D5688))</f>
        <v/>
      </c>
    </row>
    <row r="5689" spans="6:6" ht="16" x14ac:dyDescent="0.2">
      <c r="F5689" s="47" t="str">
        <f ca="1">IF(_SF_CORE!$A$2="BLOCK",NA(),IF(OR(D5689="",E5689=""),"",E5689-D5689))</f>
        <v/>
      </c>
    </row>
    <row r="5690" spans="6:6" ht="16" x14ac:dyDescent="0.2">
      <c r="F5690" s="47" t="str">
        <f ca="1">IF(_SF_CORE!$A$2="BLOCK",NA(),IF(OR(D5690="",E5690=""),"",E5690-D5690))</f>
        <v/>
      </c>
    </row>
    <row r="5691" spans="6:6" ht="16" x14ac:dyDescent="0.2">
      <c r="F5691" s="47" t="str">
        <f ca="1">IF(_SF_CORE!$A$2="BLOCK",NA(),IF(OR(D5691="",E5691=""),"",E5691-D5691))</f>
        <v/>
      </c>
    </row>
    <row r="5692" spans="6:6" ht="16" x14ac:dyDescent="0.2">
      <c r="F5692" s="47" t="str">
        <f ca="1">IF(_SF_CORE!$A$2="BLOCK",NA(),IF(OR(D5692="",E5692=""),"",E5692-D5692))</f>
        <v/>
      </c>
    </row>
    <row r="5693" spans="6:6" ht="16" x14ac:dyDescent="0.2">
      <c r="F5693" s="47" t="str">
        <f ca="1">IF(_SF_CORE!$A$2="BLOCK",NA(),IF(OR(D5693="",E5693=""),"",E5693-D5693))</f>
        <v/>
      </c>
    </row>
    <row r="5694" spans="6:6" ht="16" x14ac:dyDescent="0.2">
      <c r="F5694" s="47" t="str">
        <f ca="1">IF(_SF_CORE!$A$2="BLOCK",NA(),IF(OR(D5694="",E5694=""),"",E5694-D5694))</f>
        <v/>
      </c>
    </row>
    <row r="5695" spans="6:6" ht="16" x14ac:dyDescent="0.2">
      <c r="F5695" s="47" t="str">
        <f ca="1">IF(_SF_CORE!$A$2="BLOCK",NA(),IF(OR(D5695="",E5695=""),"",E5695-D5695))</f>
        <v/>
      </c>
    </row>
    <row r="5696" spans="6:6" ht="16" x14ac:dyDescent="0.2">
      <c r="F5696" s="47" t="str">
        <f ca="1">IF(_SF_CORE!$A$2="BLOCK",NA(),IF(OR(D5696="",E5696=""),"",E5696-D5696))</f>
        <v/>
      </c>
    </row>
    <row r="5697" spans="6:6" ht="16" x14ac:dyDescent="0.2">
      <c r="F5697" s="47" t="str">
        <f ca="1">IF(_SF_CORE!$A$2="BLOCK",NA(),IF(OR(D5697="",E5697=""),"",E5697-D5697))</f>
        <v/>
      </c>
    </row>
    <row r="5698" spans="6:6" ht="16" x14ac:dyDescent="0.2">
      <c r="F5698" s="47" t="str">
        <f ca="1">IF(_SF_CORE!$A$2="BLOCK",NA(),IF(OR(D5698="",E5698=""),"",E5698-D5698))</f>
        <v/>
      </c>
    </row>
    <row r="5699" spans="6:6" ht="16" x14ac:dyDescent="0.2">
      <c r="F5699" s="47" t="str">
        <f ca="1">IF(_SF_CORE!$A$2="BLOCK",NA(),IF(OR(D5699="",E5699=""),"",E5699-D5699))</f>
        <v/>
      </c>
    </row>
    <row r="5700" spans="6:6" ht="16" x14ac:dyDescent="0.2">
      <c r="F5700" s="47" t="str">
        <f ca="1">IF(_SF_CORE!$A$2="BLOCK",NA(),IF(OR(D5700="",E5700=""),"",E5700-D5700))</f>
        <v/>
      </c>
    </row>
    <row r="5701" spans="6:6" ht="16" x14ac:dyDescent="0.2">
      <c r="F5701" s="47" t="str">
        <f ca="1">IF(_SF_CORE!$A$2="BLOCK",NA(),IF(OR(D5701="",E5701=""),"",E5701-D5701))</f>
        <v/>
      </c>
    </row>
    <row r="5702" spans="6:6" ht="16" x14ac:dyDescent="0.2">
      <c r="F5702" s="47" t="str">
        <f ca="1">IF(_SF_CORE!$A$2="BLOCK",NA(),IF(OR(D5702="",E5702=""),"",E5702-D5702))</f>
        <v/>
      </c>
    </row>
    <row r="5703" spans="6:6" ht="16" x14ac:dyDescent="0.2">
      <c r="F5703" s="47" t="str">
        <f ca="1">IF(_SF_CORE!$A$2="BLOCK",NA(),IF(OR(D5703="",E5703=""),"",E5703-D5703))</f>
        <v/>
      </c>
    </row>
    <row r="5704" spans="6:6" ht="16" x14ac:dyDescent="0.2">
      <c r="F5704" s="47" t="str">
        <f ca="1">IF(_SF_CORE!$A$2="BLOCK",NA(),IF(OR(D5704="",E5704=""),"",E5704-D5704))</f>
        <v/>
      </c>
    </row>
    <row r="5705" spans="6:6" ht="16" x14ac:dyDescent="0.2">
      <c r="F5705" s="47" t="str">
        <f ca="1">IF(_SF_CORE!$A$2="BLOCK",NA(),IF(OR(D5705="",E5705=""),"",E5705-D5705))</f>
        <v/>
      </c>
    </row>
    <row r="5706" spans="6:6" ht="16" x14ac:dyDescent="0.2">
      <c r="F5706" s="47" t="str">
        <f ca="1">IF(_SF_CORE!$A$2="BLOCK",NA(),IF(OR(D5706="",E5706=""),"",E5706-D5706))</f>
        <v/>
      </c>
    </row>
    <row r="5707" spans="6:6" ht="16" x14ac:dyDescent="0.2">
      <c r="F5707" s="47" t="str">
        <f ca="1">IF(_SF_CORE!$A$2="BLOCK",NA(),IF(OR(D5707="",E5707=""),"",E5707-D5707))</f>
        <v/>
      </c>
    </row>
    <row r="5708" spans="6:6" ht="16" x14ac:dyDescent="0.2">
      <c r="F5708" s="47" t="str">
        <f ca="1">IF(_SF_CORE!$A$2="BLOCK",NA(),IF(OR(D5708="",E5708=""),"",E5708-D5708))</f>
        <v/>
      </c>
    </row>
    <row r="5709" spans="6:6" ht="16" x14ac:dyDescent="0.2">
      <c r="F5709" s="47" t="str">
        <f ca="1">IF(_SF_CORE!$A$2="BLOCK",NA(),IF(OR(D5709="",E5709=""),"",E5709-D5709))</f>
        <v/>
      </c>
    </row>
    <row r="5710" spans="6:6" ht="16" x14ac:dyDescent="0.2">
      <c r="F5710" s="47" t="str">
        <f ca="1">IF(_SF_CORE!$A$2="BLOCK",NA(),IF(OR(D5710="",E5710=""),"",E5710-D5710))</f>
        <v/>
      </c>
    </row>
    <row r="5711" spans="6:6" ht="16" x14ac:dyDescent="0.2">
      <c r="F5711" s="47" t="str">
        <f ca="1">IF(_SF_CORE!$A$2="BLOCK",NA(),IF(OR(D5711="",E5711=""),"",E5711-D5711))</f>
        <v/>
      </c>
    </row>
    <row r="5712" spans="6:6" ht="16" x14ac:dyDescent="0.2">
      <c r="F5712" s="47" t="str">
        <f ca="1">IF(_SF_CORE!$A$2="BLOCK",NA(),IF(OR(D5712="",E5712=""),"",E5712-D5712))</f>
        <v/>
      </c>
    </row>
    <row r="5713" spans="6:6" ht="16" x14ac:dyDescent="0.2">
      <c r="F5713" s="47" t="str">
        <f ca="1">IF(_SF_CORE!$A$2="BLOCK",NA(),IF(OR(D5713="",E5713=""),"",E5713-D5713))</f>
        <v/>
      </c>
    </row>
    <row r="5714" spans="6:6" ht="16" x14ac:dyDescent="0.2">
      <c r="F5714" s="47" t="str">
        <f ca="1">IF(_SF_CORE!$A$2="BLOCK",NA(),IF(OR(D5714="",E5714=""),"",E5714-D5714))</f>
        <v/>
      </c>
    </row>
    <row r="5715" spans="6:6" ht="16" x14ac:dyDescent="0.2">
      <c r="F5715" s="47" t="str">
        <f ca="1">IF(_SF_CORE!$A$2="BLOCK",NA(),IF(OR(D5715="",E5715=""),"",E5715-D5715))</f>
        <v/>
      </c>
    </row>
    <row r="5716" spans="6:6" ht="16" x14ac:dyDescent="0.2">
      <c r="F5716" s="47" t="str">
        <f ca="1">IF(_SF_CORE!$A$2="BLOCK",NA(),IF(OR(D5716="",E5716=""),"",E5716-D5716))</f>
        <v/>
      </c>
    </row>
    <row r="5717" spans="6:6" ht="16" x14ac:dyDescent="0.2">
      <c r="F5717" s="47" t="str">
        <f ca="1">IF(_SF_CORE!$A$2="BLOCK",NA(),IF(OR(D5717="",E5717=""),"",E5717-D5717))</f>
        <v/>
      </c>
    </row>
    <row r="5718" spans="6:6" ht="16" x14ac:dyDescent="0.2">
      <c r="F5718" s="47" t="str">
        <f ca="1">IF(_SF_CORE!$A$2="BLOCK",NA(),IF(OR(D5718="",E5718=""),"",E5718-D5718))</f>
        <v/>
      </c>
    </row>
    <row r="5719" spans="6:6" ht="16" x14ac:dyDescent="0.2">
      <c r="F5719" s="47" t="str">
        <f ca="1">IF(_SF_CORE!$A$2="BLOCK",NA(),IF(OR(D5719="",E5719=""),"",E5719-D5719))</f>
        <v/>
      </c>
    </row>
    <row r="5720" spans="6:6" ht="16" x14ac:dyDescent="0.2">
      <c r="F5720" s="47" t="str">
        <f ca="1">IF(_SF_CORE!$A$2="BLOCK",NA(),IF(OR(D5720="",E5720=""),"",E5720-D5720))</f>
        <v/>
      </c>
    </row>
    <row r="5721" spans="6:6" ht="16" x14ac:dyDescent="0.2">
      <c r="F5721" s="47" t="str">
        <f ca="1">IF(_SF_CORE!$A$2="BLOCK",NA(),IF(OR(D5721="",E5721=""),"",E5721-D5721))</f>
        <v/>
      </c>
    </row>
    <row r="5722" spans="6:6" ht="16" x14ac:dyDescent="0.2">
      <c r="F5722" s="47" t="str">
        <f ca="1">IF(_SF_CORE!$A$2="BLOCK",NA(),IF(OR(D5722="",E5722=""),"",E5722-D5722))</f>
        <v/>
      </c>
    </row>
    <row r="5723" spans="6:6" ht="16" x14ac:dyDescent="0.2">
      <c r="F5723" s="47" t="str">
        <f ca="1">IF(_SF_CORE!$A$2="BLOCK",NA(),IF(OR(D5723="",E5723=""),"",E5723-D5723))</f>
        <v/>
      </c>
    </row>
    <row r="5724" spans="6:6" ht="16" x14ac:dyDescent="0.2">
      <c r="F5724" s="47" t="str">
        <f ca="1">IF(_SF_CORE!$A$2="BLOCK",NA(),IF(OR(D5724="",E5724=""),"",E5724-D5724))</f>
        <v/>
      </c>
    </row>
    <row r="5725" spans="6:6" ht="16" x14ac:dyDescent="0.2">
      <c r="F5725" s="47" t="str">
        <f ca="1">IF(_SF_CORE!$A$2="BLOCK",NA(),IF(OR(D5725="",E5725=""),"",E5725-D5725))</f>
        <v/>
      </c>
    </row>
    <row r="5726" spans="6:6" ht="16" x14ac:dyDescent="0.2">
      <c r="F5726" s="47" t="str">
        <f ca="1">IF(_SF_CORE!$A$2="BLOCK",NA(),IF(OR(D5726="",E5726=""),"",E5726-D5726))</f>
        <v/>
      </c>
    </row>
    <row r="5727" spans="6:6" ht="16" x14ac:dyDescent="0.2">
      <c r="F5727" s="47" t="str">
        <f ca="1">IF(_SF_CORE!$A$2="BLOCK",NA(),IF(OR(D5727="",E5727=""),"",E5727-D5727))</f>
        <v/>
      </c>
    </row>
    <row r="5728" spans="6:6" ht="16" x14ac:dyDescent="0.2">
      <c r="F5728" s="47" t="str">
        <f ca="1">IF(_SF_CORE!$A$2="BLOCK",NA(),IF(OR(D5728="",E5728=""),"",E5728-D5728))</f>
        <v/>
      </c>
    </row>
    <row r="5729" spans="6:6" ht="16" x14ac:dyDescent="0.2">
      <c r="F5729" s="47" t="str">
        <f ca="1">IF(_SF_CORE!$A$2="BLOCK",NA(),IF(OR(D5729="",E5729=""),"",E5729-D5729))</f>
        <v/>
      </c>
    </row>
    <row r="5730" spans="6:6" ht="16" x14ac:dyDescent="0.2">
      <c r="F5730" s="47" t="str">
        <f ca="1">IF(_SF_CORE!$A$2="BLOCK",NA(),IF(OR(D5730="",E5730=""),"",E5730-D5730))</f>
        <v/>
      </c>
    </row>
    <row r="5731" spans="6:6" ht="16" x14ac:dyDescent="0.2">
      <c r="F5731" s="47" t="str">
        <f ca="1">IF(_SF_CORE!$A$2="BLOCK",NA(),IF(OR(D5731="",E5731=""),"",E5731-D5731))</f>
        <v/>
      </c>
    </row>
    <row r="5732" spans="6:6" ht="16" x14ac:dyDescent="0.2">
      <c r="F5732" s="47" t="str">
        <f ca="1">IF(_SF_CORE!$A$2="BLOCK",NA(),IF(OR(D5732="",E5732=""),"",E5732-D5732))</f>
        <v/>
      </c>
    </row>
    <row r="5733" spans="6:6" ht="16" x14ac:dyDescent="0.2">
      <c r="F5733" s="47" t="str">
        <f ca="1">IF(_SF_CORE!$A$2="BLOCK",NA(),IF(OR(D5733="",E5733=""),"",E5733-D5733))</f>
        <v/>
      </c>
    </row>
    <row r="5734" spans="6:6" ht="16" x14ac:dyDescent="0.2">
      <c r="F5734" s="47" t="str">
        <f ca="1">IF(_SF_CORE!$A$2="BLOCK",NA(),IF(OR(D5734="",E5734=""),"",E5734-D5734))</f>
        <v/>
      </c>
    </row>
    <row r="5735" spans="6:6" ht="16" x14ac:dyDescent="0.2">
      <c r="F5735" s="47" t="str">
        <f ca="1">IF(_SF_CORE!$A$2="BLOCK",NA(),IF(OR(D5735="",E5735=""),"",E5735-D5735))</f>
        <v/>
      </c>
    </row>
    <row r="5736" spans="6:6" ht="16" x14ac:dyDescent="0.2">
      <c r="F5736" s="47" t="str">
        <f ca="1">IF(_SF_CORE!$A$2="BLOCK",NA(),IF(OR(D5736="",E5736=""),"",E5736-D5736))</f>
        <v/>
      </c>
    </row>
    <row r="5737" spans="6:6" ht="16" x14ac:dyDescent="0.2">
      <c r="F5737" s="47" t="str">
        <f ca="1">IF(_SF_CORE!$A$2="BLOCK",NA(),IF(OR(D5737="",E5737=""),"",E5737-D5737))</f>
        <v/>
      </c>
    </row>
    <row r="5738" spans="6:6" ht="16" x14ac:dyDescent="0.2">
      <c r="F5738" s="47" t="str">
        <f ca="1">IF(_SF_CORE!$A$2="BLOCK",NA(),IF(OR(D5738="",E5738=""),"",E5738-D5738))</f>
        <v/>
      </c>
    </row>
    <row r="5739" spans="6:6" ht="16" x14ac:dyDescent="0.2">
      <c r="F5739" s="47" t="str">
        <f ca="1">IF(_SF_CORE!$A$2="BLOCK",NA(),IF(OR(D5739="",E5739=""),"",E5739-D5739))</f>
        <v/>
      </c>
    </row>
    <row r="5740" spans="6:6" ht="16" x14ac:dyDescent="0.2">
      <c r="F5740" s="47" t="str">
        <f ca="1">IF(_SF_CORE!$A$2="BLOCK",NA(),IF(OR(D5740="",E5740=""),"",E5740-D5740))</f>
        <v/>
      </c>
    </row>
    <row r="5741" spans="6:6" ht="16" x14ac:dyDescent="0.2">
      <c r="F5741" s="47" t="str">
        <f ca="1">IF(_SF_CORE!$A$2="BLOCK",NA(),IF(OR(D5741="",E5741=""),"",E5741-D5741))</f>
        <v/>
      </c>
    </row>
    <row r="5742" spans="6:6" ht="16" x14ac:dyDescent="0.2">
      <c r="F5742" s="47" t="str">
        <f ca="1">IF(_SF_CORE!$A$2="BLOCK",NA(),IF(OR(D5742="",E5742=""),"",E5742-D5742))</f>
        <v/>
      </c>
    </row>
    <row r="5743" spans="6:6" ht="16" x14ac:dyDescent="0.2">
      <c r="F5743" s="47" t="str">
        <f ca="1">IF(_SF_CORE!$A$2="BLOCK",NA(),IF(OR(D5743="",E5743=""),"",E5743-D5743))</f>
        <v/>
      </c>
    </row>
    <row r="5744" spans="6:6" ht="16" x14ac:dyDescent="0.2">
      <c r="F5744" s="47" t="str">
        <f ca="1">IF(_SF_CORE!$A$2="BLOCK",NA(),IF(OR(D5744="",E5744=""),"",E5744-D5744))</f>
        <v/>
      </c>
    </row>
    <row r="5745" spans="6:6" ht="16" x14ac:dyDescent="0.2">
      <c r="F5745" s="47" t="str">
        <f ca="1">IF(_SF_CORE!$A$2="BLOCK",NA(),IF(OR(D5745="",E5745=""),"",E5745-D5745))</f>
        <v/>
      </c>
    </row>
    <row r="5746" spans="6:6" ht="16" x14ac:dyDescent="0.2">
      <c r="F5746" s="47" t="str">
        <f ca="1">IF(_SF_CORE!$A$2="BLOCK",NA(),IF(OR(D5746="",E5746=""),"",E5746-D5746))</f>
        <v/>
      </c>
    </row>
    <row r="5747" spans="6:6" ht="16" x14ac:dyDescent="0.2">
      <c r="F5747" s="47" t="str">
        <f ca="1">IF(_SF_CORE!$A$2="BLOCK",NA(),IF(OR(D5747="",E5747=""),"",E5747-D5747))</f>
        <v/>
      </c>
    </row>
    <row r="5748" spans="6:6" ht="16" x14ac:dyDescent="0.2">
      <c r="F5748" s="47" t="str">
        <f ca="1">IF(_SF_CORE!$A$2="BLOCK",NA(),IF(OR(D5748="",E5748=""),"",E5748-D5748))</f>
        <v/>
      </c>
    </row>
    <row r="5749" spans="6:6" ht="16" x14ac:dyDescent="0.2">
      <c r="F5749" s="47" t="str">
        <f ca="1">IF(_SF_CORE!$A$2="BLOCK",NA(),IF(OR(D5749="",E5749=""),"",E5749-D5749))</f>
        <v/>
      </c>
    </row>
    <row r="5750" spans="6:6" ht="16" x14ac:dyDescent="0.2">
      <c r="F5750" s="47" t="str">
        <f ca="1">IF(_SF_CORE!$A$2="BLOCK",NA(),IF(OR(D5750="",E5750=""),"",E5750-D5750))</f>
        <v/>
      </c>
    </row>
    <row r="5751" spans="6:6" ht="16" x14ac:dyDescent="0.2">
      <c r="F5751" s="47" t="str">
        <f ca="1">IF(_SF_CORE!$A$2="BLOCK",NA(),IF(OR(D5751="",E5751=""),"",E5751-D5751))</f>
        <v/>
      </c>
    </row>
    <row r="5752" spans="6:6" ht="16" x14ac:dyDescent="0.2">
      <c r="F5752" s="47" t="str">
        <f ca="1">IF(_SF_CORE!$A$2="BLOCK",NA(),IF(OR(D5752="",E5752=""),"",E5752-D5752))</f>
        <v/>
      </c>
    </row>
    <row r="5753" spans="6:6" ht="16" x14ac:dyDescent="0.2">
      <c r="F5753" s="47" t="str">
        <f ca="1">IF(_SF_CORE!$A$2="BLOCK",NA(),IF(OR(D5753="",E5753=""),"",E5753-D5753))</f>
        <v/>
      </c>
    </row>
    <row r="5754" spans="6:6" ht="16" x14ac:dyDescent="0.2">
      <c r="F5754" s="47" t="str">
        <f ca="1">IF(_SF_CORE!$A$2="BLOCK",NA(),IF(OR(D5754="",E5754=""),"",E5754-D5754))</f>
        <v/>
      </c>
    </row>
    <row r="5755" spans="6:6" ht="16" x14ac:dyDescent="0.2">
      <c r="F5755" s="47" t="str">
        <f ca="1">IF(_SF_CORE!$A$2="BLOCK",NA(),IF(OR(D5755="",E5755=""),"",E5755-D5755))</f>
        <v/>
      </c>
    </row>
    <row r="5756" spans="6:6" ht="16" x14ac:dyDescent="0.2">
      <c r="F5756" s="47" t="str">
        <f ca="1">IF(_SF_CORE!$A$2="BLOCK",NA(),IF(OR(D5756="",E5756=""),"",E5756-D5756))</f>
        <v/>
      </c>
    </row>
    <row r="5757" spans="6:6" ht="16" x14ac:dyDescent="0.2">
      <c r="F5757" s="47" t="str">
        <f ca="1">IF(_SF_CORE!$A$2="BLOCK",NA(),IF(OR(D5757="",E5757=""),"",E5757-D5757))</f>
        <v/>
      </c>
    </row>
    <row r="5758" spans="6:6" ht="16" x14ac:dyDescent="0.2">
      <c r="F5758" s="47" t="str">
        <f ca="1">IF(_SF_CORE!$A$2="BLOCK",NA(),IF(OR(D5758="",E5758=""),"",E5758-D5758))</f>
        <v/>
      </c>
    </row>
    <row r="5759" spans="6:6" ht="16" x14ac:dyDescent="0.2">
      <c r="F5759" s="47" t="str">
        <f ca="1">IF(_SF_CORE!$A$2="BLOCK",NA(),IF(OR(D5759="",E5759=""),"",E5759-D5759))</f>
        <v/>
      </c>
    </row>
    <row r="5760" spans="6:6" ht="16" x14ac:dyDescent="0.2">
      <c r="F5760" s="47" t="str">
        <f ca="1">IF(_SF_CORE!$A$2="BLOCK",NA(),IF(OR(D5760="",E5760=""),"",E5760-D5760))</f>
        <v/>
      </c>
    </row>
    <row r="5761" spans="6:6" ht="16" x14ac:dyDescent="0.2">
      <c r="F5761" s="47" t="str">
        <f ca="1">IF(_SF_CORE!$A$2="BLOCK",NA(),IF(OR(D5761="",E5761=""),"",E5761-D5761))</f>
        <v/>
      </c>
    </row>
    <row r="5762" spans="6:6" ht="16" x14ac:dyDescent="0.2">
      <c r="F5762" s="47" t="str">
        <f ca="1">IF(_SF_CORE!$A$2="BLOCK",NA(),IF(OR(D5762="",E5762=""),"",E5762-D5762))</f>
        <v/>
      </c>
    </row>
    <row r="5763" spans="6:6" ht="16" x14ac:dyDescent="0.2">
      <c r="F5763" s="47" t="str">
        <f ca="1">IF(_SF_CORE!$A$2="BLOCK",NA(),IF(OR(D5763="",E5763=""),"",E5763-D5763))</f>
        <v/>
      </c>
    </row>
    <row r="5764" spans="6:6" ht="16" x14ac:dyDescent="0.2">
      <c r="F5764" s="47" t="str">
        <f ca="1">IF(_SF_CORE!$A$2="BLOCK",NA(),IF(OR(D5764="",E5764=""),"",E5764-D5764))</f>
        <v/>
      </c>
    </row>
    <row r="5765" spans="6:6" ht="16" x14ac:dyDescent="0.2">
      <c r="F5765" s="47" t="str">
        <f ca="1">IF(_SF_CORE!$A$2="BLOCK",NA(),IF(OR(D5765="",E5765=""),"",E5765-D5765))</f>
        <v/>
      </c>
    </row>
    <row r="5766" spans="6:6" ht="16" x14ac:dyDescent="0.2">
      <c r="F5766" s="47" t="str">
        <f ca="1">IF(_SF_CORE!$A$2="BLOCK",NA(),IF(OR(D5766="",E5766=""),"",E5766-D5766))</f>
        <v/>
      </c>
    </row>
    <row r="5767" spans="6:6" ht="16" x14ac:dyDescent="0.2">
      <c r="F5767" s="47" t="str">
        <f ca="1">IF(_SF_CORE!$A$2="BLOCK",NA(),IF(OR(D5767="",E5767=""),"",E5767-D5767))</f>
        <v/>
      </c>
    </row>
    <row r="5768" spans="6:6" ht="16" x14ac:dyDescent="0.2">
      <c r="F5768" s="47" t="str">
        <f ca="1">IF(_SF_CORE!$A$2="BLOCK",NA(),IF(OR(D5768="",E5768=""),"",E5768-D5768))</f>
        <v/>
      </c>
    </row>
    <row r="5769" spans="6:6" ht="16" x14ac:dyDescent="0.2">
      <c r="F5769" s="47" t="str">
        <f ca="1">IF(_SF_CORE!$A$2="BLOCK",NA(),IF(OR(D5769="",E5769=""),"",E5769-D5769))</f>
        <v/>
      </c>
    </row>
    <row r="5770" spans="6:6" ht="16" x14ac:dyDescent="0.2">
      <c r="F5770" s="47" t="str">
        <f ca="1">IF(_SF_CORE!$A$2="BLOCK",NA(),IF(OR(D5770="",E5770=""),"",E5770-D5770))</f>
        <v/>
      </c>
    </row>
    <row r="5771" spans="6:6" ht="16" x14ac:dyDescent="0.2">
      <c r="F5771" s="47" t="str">
        <f ca="1">IF(_SF_CORE!$A$2="BLOCK",NA(),IF(OR(D5771="",E5771=""),"",E5771-D5771))</f>
        <v/>
      </c>
    </row>
    <row r="5772" spans="6:6" ht="16" x14ac:dyDescent="0.2">
      <c r="F5772" s="47" t="str">
        <f ca="1">IF(_SF_CORE!$A$2="BLOCK",NA(),IF(OR(D5772="",E5772=""),"",E5772-D5772))</f>
        <v/>
      </c>
    </row>
    <row r="5773" spans="6:6" ht="16" x14ac:dyDescent="0.2">
      <c r="F5773" s="47" t="str">
        <f ca="1">IF(_SF_CORE!$A$2="BLOCK",NA(),IF(OR(D5773="",E5773=""),"",E5773-D5773))</f>
        <v/>
      </c>
    </row>
    <row r="5774" spans="6:6" ht="16" x14ac:dyDescent="0.2">
      <c r="F5774" s="47" t="str">
        <f ca="1">IF(_SF_CORE!$A$2="BLOCK",NA(),IF(OR(D5774="",E5774=""),"",E5774-D5774))</f>
        <v/>
      </c>
    </row>
    <row r="5775" spans="6:6" ht="16" x14ac:dyDescent="0.2">
      <c r="F5775" s="47" t="str">
        <f ca="1">IF(_SF_CORE!$A$2="BLOCK",NA(),IF(OR(D5775="",E5775=""),"",E5775-D5775))</f>
        <v/>
      </c>
    </row>
    <row r="5776" spans="6:6" ht="16" x14ac:dyDescent="0.2">
      <c r="F5776" s="47" t="str">
        <f ca="1">IF(_SF_CORE!$A$2="BLOCK",NA(),IF(OR(D5776="",E5776=""),"",E5776-D5776))</f>
        <v/>
      </c>
    </row>
    <row r="5777" spans="6:6" ht="16" x14ac:dyDescent="0.2">
      <c r="F5777" s="47" t="str">
        <f ca="1">IF(_SF_CORE!$A$2="BLOCK",NA(),IF(OR(D5777="",E5777=""),"",E5777-D5777))</f>
        <v/>
      </c>
    </row>
    <row r="5778" spans="6:6" ht="16" x14ac:dyDescent="0.2">
      <c r="F5778" s="47" t="str">
        <f ca="1">IF(_SF_CORE!$A$2="BLOCK",NA(),IF(OR(D5778="",E5778=""),"",E5778-D5778))</f>
        <v/>
      </c>
    </row>
    <row r="5779" spans="6:6" ht="16" x14ac:dyDescent="0.2">
      <c r="F5779" s="47" t="str">
        <f ca="1">IF(_SF_CORE!$A$2="BLOCK",NA(),IF(OR(D5779="",E5779=""),"",E5779-D5779))</f>
        <v/>
      </c>
    </row>
    <row r="5780" spans="6:6" ht="16" x14ac:dyDescent="0.2">
      <c r="F5780" s="47" t="str">
        <f ca="1">IF(_SF_CORE!$A$2="BLOCK",NA(),IF(OR(D5780="",E5780=""),"",E5780-D5780))</f>
        <v/>
      </c>
    </row>
    <row r="5781" spans="6:6" ht="16" x14ac:dyDescent="0.2">
      <c r="F5781" s="47" t="str">
        <f ca="1">IF(_SF_CORE!$A$2="BLOCK",NA(),IF(OR(D5781="",E5781=""),"",E5781-D5781))</f>
        <v/>
      </c>
    </row>
    <row r="5782" spans="6:6" ht="16" x14ac:dyDescent="0.2">
      <c r="F5782" s="47" t="str">
        <f ca="1">IF(_SF_CORE!$A$2="BLOCK",NA(),IF(OR(D5782="",E5782=""),"",E5782-D5782))</f>
        <v/>
      </c>
    </row>
    <row r="5783" spans="6:6" ht="16" x14ac:dyDescent="0.2">
      <c r="F5783" s="47" t="str">
        <f ca="1">IF(_SF_CORE!$A$2="BLOCK",NA(),IF(OR(D5783="",E5783=""),"",E5783-D5783))</f>
        <v/>
      </c>
    </row>
    <row r="5784" spans="6:6" ht="16" x14ac:dyDescent="0.2">
      <c r="F5784" s="47" t="str">
        <f ca="1">IF(_SF_CORE!$A$2="BLOCK",NA(),IF(OR(D5784="",E5784=""),"",E5784-D5784))</f>
        <v/>
      </c>
    </row>
    <row r="5785" spans="6:6" ht="16" x14ac:dyDescent="0.2">
      <c r="F5785" s="47" t="str">
        <f ca="1">IF(_SF_CORE!$A$2="BLOCK",NA(),IF(OR(D5785="",E5785=""),"",E5785-D5785))</f>
        <v/>
      </c>
    </row>
    <row r="5786" spans="6:6" ht="16" x14ac:dyDescent="0.2">
      <c r="F5786" s="47" t="str">
        <f ca="1">IF(_SF_CORE!$A$2="BLOCK",NA(),IF(OR(D5786="",E5786=""),"",E5786-D5786))</f>
        <v/>
      </c>
    </row>
    <row r="5787" spans="6:6" ht="16" x14ac:dyDescent="0.2">
      <c r="F5787" s="47" t="str">
        <f ca="1">IF(_SF_CORE!$A$2="BLOCK",NA(),IF(OR(D5787="",E5787=""),"",E5787-D5787))</f>
        <v/>
      </c>
    </row>
    <row r="5788" spans="6:6" ht="16" x14ac:dyDescent="0.2">
      <c r="F5788" s="47" t="str">
        <f ca="1">IF(_SF_CORE!$A$2="BLOCK",NA(),IF(OR(D5788="",E5788=""),"",E5788-D5788))</f>
        <v/>
      </c>
    </row>
    <row r="5789" spans="6:6" ht="16" x14ac:dyDescent="0.2">
      <c r="F5789" s="47" t="str">
        <f ca="1">IF(_SF_CORE!$A$2="BLOCK",NA(),IF(OR(D5789="",E5789=""),"",E5789-D5789))</f>
        <v/>
      </c>
    </row>
    <row r="5790" spans="6:6" ht="16" x14ac:dyDescent="0.2">
      <c r="F5790" s="47" t="str">
        <f ca="1">IF(_SF_CORE!$A$2="BLOCK",NA(),IF(OR(D5790="",E5790=""),"",E5790-D5790))</f>
        <v/>
      </c>
    </row>
    <row r="5791" spans="6:6" ht="16" x14ac:dyDescent="0.2">
      <c r="F5791" s="47" t="str">
        <f ca="1">IF(_SF_CORE!$A$2="BLOCK",NA(),IF(OR(D5791="",E5791=""),"",E5791-D5791))</f>
        <v/>
      </c>
    </row>
    <row r="5792" spans="6:6" ht="16" x14ac:dyDescent="0.2">
      <c r="F5792" s="47" t="str">
        <f ca="1">IF(_SF_CORE!$A$2="BLOCK",NA(),IF(OR(D5792="",E5792=""),"",E5792-D5792))</f>
        <v/>
      </c>
    </row>
    <row r="5793" spans="6:6" ht="16" x14ac:dyDescent="0.2">
      <c r="F5793" s="47" t="str">
        <f ca="1">IF(_SF_CORE!$A$2="BLOCK",NA(),IF(OR(D5793="",E5793=""),"",E5793-D5793))</f>
        <v/>
      </c>
    </row>
    <row r="5794" spans="6:6" ht="16" x14ac:dyDescent="0.2">
      <c r="F5794" s="47" t="str">
        <f ca="1">IF(_SF_CORE!$A$2="BLOCK",NA(),IF(OR(D5794="",E5794=""),"",E5794-D5794))</f>
        <v/>
      </c>
    </row>
    <row r="5795" spans="6:6" ht="16" x14ac:dyDescent="0.2">
      <c r="F5795" s="47" t="str">
        <f ca="1">IF(_SF_CORE!$A$2="BLOCK",NA(),IF(OR(D5795="",E5795=""),"",E5795-D5795))</f>
        <v/>
      </c>
    </row>
    <row r="5796" spans="6:6" ht="16" x14ac:dyDescent="0.2">
      <c r="F5796" s="47" t="str">
        <f ca="1">IF(_SF_CORE!$A$2="BLOCK",NA(),IF(OR(D5796="",E5796=""),"",E5796-D5796))</f>
        <v/>
      </c>
    </row>
    <row r="5797" spans="6:6" ht="16" x14ac:dyDescent="0.2">
      <c r="F5797" s="47" t="str">
        <f ca="1">IF(_SF_CORE!$A$2="BLOCK",NA(),IF(OR(D5797="",E5797=""),"",E5797-D5797))</f>
        <v/>
      </c>
    </row>
    <row r="5798" spans="6:6" ht="16" x14ac:dyDescent="0.2">
      <c r="F5798" s="47" t="str">
        <f ca="1">IF(_SF_CORE!$A$2="BLOCK",NA(),IF(OR(D5798="",E5798=""),"",E5798-D5798))</f>
        <v/>
      </c>
    </row>
    <row r="5799" spans="6:6" ht="16" x14ac:dyDescent="0.2">
      <c r="F5799" s="47" t="str">
        <f ca="1">IF(_SF_CORE!$A$2="BLOCK",NA(),IF(OR(D5799="",E5799=""),"",E5799-D5799))</f>
        <v/>
      </c>
    </row>
    <row r="5800" spans="6:6" ht="16" x14ac:dyDescent="0.2">
      <c r="F5800" s="47" t="str">
        <f ca="1">IF(_SF_CORE!$A$2="BLOCK",NA(),IF(OR(D5800="",E5800=""),"",E5800-D5800))</f>
        <v/>
      </c>
    </row>
    <row r="5801" spans="6:6" ht="16" x14ac:dyDescent="0.2">
      <c r="F5801" s="47" t="str">
        <f ca="1">IF(_SF_CORE!$A$2="BLOCK",NA(),IF(OR(D5801="",E5801=""),"",E5801-D5801))</f>
        <v/>
      </c>
    </row>
    <row r="5802" spans="6:6" ht="16" x14ac:dyDescent="0.2">
      <c r="F5802" s="47" t="str">
        <f ca="1">IF(_SF_CORE!$A$2="BLOCK",NA(),IF(OR(D5802="",E5802=""),"",E5802-D5802))</f>
        <v/>
      </c>
    </row>
    <row r="5803" spans="6:6" ht="16" x14ac:dyDescent="0.2">
      <c r="F5803" s="47" t="str">
        <f ca="1">IF(_SF_CORE!$A$2="BLOCK",NA(),IF(OR(D5803="",E5803=""),"",E5803-D5803))</f>
        <v/>
      </c>
    </row>
    <row r="5804" spans="6:6" ht="16" x14ac:dyDescent="0.2">
      <c r="F5804" s="47" t="str">
        <f ca="1">IF(_SF_CORE!$A$2="BLOCK",NA(),IF(OR(D5804="",E5804=""),"",E5804-D5804))</f>
        <v/>
      </c>
    </row>
    <row r="5805" spans="6:6" ht="16" x14ac:dyDescent="0.2">
      <c r="F5805" s="47" t="str">
        <f ca="1">IF(_SF_CORE!$A$2="BLOCK",NA(),IF(OR(D5805="",E5805=""),"",E5805-D5805))</f>
        <v/>
      </c>
    </row>
    <row r="5806" spans="6:6" ht="16" x14ac:dyDescent="0.2">
      <c r="F5806" s="47" t="str">
        <f ca="1">IF(_SF_CORE!$A$2="BLOCK",NA(),IF(OR(D5806="",E5806=""),"",E5806-D5806))</f>
        <v/>
      </c>
    </row>
    <row r="5807" spans="6:6" ht="16" x14ac:dyDescent="0.2">
      <c r="F5807" s="47" t="str">
        <f ca="1">IF(_SF_CORE!$A$2="BLOCK",NA(),IF(OR(D5807="",E5807=""),"",E5807-D5807))</f>
        <v/>
      </c>
    </row>
    <row r="5808" spans="6:6" ht="16" x14ac:dyDescent="0.2">
      <c r="F5808" s="47" t="str">
        <f ca="1">IF(_SF_CORE!$A$2="BLOCK",NA(),IF(OR(D5808="",E5808=""),"",E5808-D5808))</f>
        <v/>
      </c>
    </row>
    <row r="5809" spans="6:6" ht="16" x14ac:dyDescent="0.2">
      <c r="F5809" s="47" t="str">
        <f ca="1">IF(_SF_CORE!$A$2="BLOCK",NA(),IF(OR(D5809="",E5809=""),"",E5809-D5809))</f>
        <v/>
      </c>
    </row>
    <row r="5810" spans="6:6" ht="16" x14ac:dyDescent="0.2">
      <c r="F5810" s="47" t="str">
        <f ca="1">IF(_SF_CORE!$A$2="BLOCK",NA(),IF(OR(D5810="",E5810=""),"",E5810-D5810))</f>
        <v/>
      </c>
    </row>
    <row r="5811" spans="6:6" ht="16" x14ac:dyDescent="0.2">
      <c r="F5811" s="47" t="str">
        <f ca="1">IF(_SF_CORE!$A$2="BLOCK",NA(),IF(OR(D5811="",E5811=""),"",E5811-D5811))</f>
        <v/>
      </c>
    </row>
    <row r="5812" spans="6:6" ht="16" x14ac:dyDescent="0.2">
      <c r="F5812" s="47" t="str">
        <f ca="1">IF(_SF_CORE!$A$2="BLOCK",NA(),IF(OR(D5812="",E5812=""),"",E5812-D5812))</f>
        <v/>
      </c>
    </row>
    <row r="5813" spans="6:6" ht="16" x14ac:dyDescent="0.2">
      <c r="F5813" s="47" t="str">
        <f ca="1">IF(_SF_CORE!$A$2="BLOCK",NA(),IF(OR(D5813="",E5813=""),"",E5813-D5813))</f>
        <v/>
      </c>
    </row>
    <row r="5814" spans="6:6" ht="16" x14ac:dyDescent="0.2">
      <c r="F5814" s="47" t="str">
        <f ca="1">IF(_SF_CORE!$A$2="BLOCK",NA(),IF(OR(D5814="",E5814=""),"",E5814-D5814))</f>
        <v/>
      </c>
    </row>
    <row r="5815" spans="6:6" ht="16" x14ac:dyDescent="0.2">
      <c r="F5815" s="47" t="str">
        <f ca="1">IF(_SF_CORE!$A$2="BLOCK",NA(),IF(OR(D5815="",E5815=""),"",E5815-D5815))</f>
        <v/>
      </c>
    </row>
    <row r="5816" spans="6:6" ht="16" x14ac:dyDescent="0.2">
      <c r="F5816" s="47" t="str">
        <f ca="1">IF(_SF_CORE!$A$2="BLOCK",NA(),IF(OR(D5816="",E5816=""),"",E5816-D5816))</f>
        <v/>
      </c>
    </row>
    <row r="5817" spans="6:6" ht="16" x14ac:dyDescent="0.2">
      <c r="F5817" s="47" t="str">
        <f ca="1">IF(_SF_CORE!$A$2="BLOCK",NA(),IF(OR(D5817="",E5817=""),"",E5817-D5817))</f>
        <v/>
      </c>
    </row>
    <row r="5818" spans="6:6" ht="16" x14ac:dyDescent="0.2">
      <c r="F5818" s="47" t="str">
        <f ca="1">IF(_SF_CORE!$A$2="BLOCK",NA(),IF(OR(D5818="",E5818=""),"",E5818-D5818))</f>
        <v/>
      </c>
    </row>
    <row r="5819" spans="6:6" ht="16" x14ac:dyDescent="0.2">
      <c r="F5819" s="47" t="str">
        <f ca="1">IF(_SF_CORE!$A$2="BLOCK",NA(),IF(OR(D5819="",E5819=""),"",E5819-D5819))</f>
        <v/>
      </c>
    </row>
    <row r="5820" spans="6:6" ht="16" x14ac:dyDescent="0.2">
      <c r="F5820" s="47" t="str">
        <f ca="1">IF(_SF_CORE!$A$2="BLOCK",NA(),IF(OR(D5820="",E5820=""),"",E5820-D5820))</f>
        <v/>
      </c>
    </row>
    <row r="5821" spans="6:6" ht="16" x14ac:dyDescent="0.2">
      <c r="F5821" s="47" t="str">
        <f ca="1">IF(_SF_CORE!$A$2="BLOCK",NA(),IF(OR(D5821="",E5821=""),"",E5821-D5821))</f>
        <v/>
      </c>
    </row>
    <row r="5822" spans="6:6" ht="16" x14ac:dyDescent="0.2">
      <c r="F5822" s="47" t="str">
        <f ca="1">IF(_SF_CORE!$A$2="BLOCK",NA(),IF(OR(D5822="",E5822=""),"",E5822-D5822))</f>
        <v/>
      </c>
    </row>
    <row r="5823" spans="6:6" ht="16" x14ac:dyDescent="0.2">
      <c r="F5823" s="47" t="str">
        <f ca="1">IF(_SF_CORE!$A$2="BLOCK",NA(),IF(OR(D5823="",E5823=""),"",E5823-D5823))</f>
        <v/>
      </c>
    </row>
    <row r="5824" spans="6:6" ht="16" x14ac:dyDescent="0.2">
      <c r="F5824" s="47" t="str">
        <f ca="1">IF(_SF_CORE!$A$2="BLOCK",NA(),IF(OR(D5824="",E5824=""),"",E5824-D5824))</f>
        <v/>
      </c>
    </row>
    <row r="5825" spans="6:6" ht="16" x14ac:dyDescent="0.2">
      <c r="F5825" s="47" t="str">
        <f ca="1">IF(_SF_CORE!$A$2="BLOCK",NA(),IF(OR(D5825="",E5825=""),"",E5825-D5825))</f>
        <v/>
      </c>
    </row>
    <row r="5826" spans="6:6" ht="16" x14ac:dyDescent="0.2">
      <c r="F5826" s="47" t="str">
        <f ca="1">IF(_SF_CORE!$A$2="BLOCK",NA(),IF(OR(D5826="",E5826=""),"",E5826-D5826))</f>
        <v/>
      </c>
    </row>
    <row r="5827" spans="6:6" ht="16" x14ac:dyDescent="0.2">
      <c r="F5827" s="47" t="str">
        <f ca="1">IF(_SF_CORE!$A$2="BLOCK",NA(),IF(OR(D5827="",E5827=""),"",E5827-D5827))</f>
        <v/>
      </c>
    </row>
    <row r="5828" spans="6:6" ht="16" x14ac:dyDescent="0.2">
      <c r="F5828" s="47" t="str">
        <f ca="1">IF(_SF_CORE!$A$2="BLOCK",NA(),IF(OR(D5828="",E5828=""),"",E5828-D5828))</f>
        <v/>
      </c>
    </row>
    <row r="5829" spans="6:6" ht="16" x14ac:dyDescent="0.2">
      <c r="F5829" s="47" t="str">
        <f ca="1">IF(_SF_CORE!$A$2="BLOCK",NA(),IF(OR(D5829="",E5829=""),"",E5829-D5829))</f>
        <v/>
      </c>
    </row>
    <row r="5830" spans="6:6" ht="16" x14ac:dyDescent="0.2">
      <c r="F5830" s="47" t="str">
        <f ca="1">IF(_SF_CORE!$A$2="BLOCK",NA(),IF(OR(D5830="",E5830=""),"",E5830-D5830))</f>
        <v/>
      </c>
    </row>
    <row r="5831" spans="6:6" ht="16" x14ac:dyDescent="0.2">
      <c r="F5831" s="47" t="str">
        <f ca="1">IF(_SF_CORE!$A$2="BLOCK",NA(),IF(OR(D5831="",E5831=""),"",E5831-D5831))</f>
        <v/>
      </c>
    </row>
    <row r="5832" spans="6:6" ht="16" x14ac:dyDescent="0.2">
      <c r="F5832" s="47" t="str">
        <f ca="1">IF(_SF_CORE!$A$2="BLOCK",NA(),IF(OR(D5832="",E5832=""),"",E5832-D5832))</f>
        <v/>
      </c>
    </row>
    <row r="5833" spans="6:6" ht="16" x14ac:dyDescent="0.2">
      <c r="F5833" s="47" t="str">
        <f ca="1">IF(_SF_CORE!$A$2="BLOCK",NA(),IF(OR(D5833="",E5833=""),"",E5833-D5833))</f>
        <v/>
      </c>
    </row>
    <row r="5834" spans="6:6" ht="16" x14ac:dyDescent="0.2">
      <c r="F5834" s="47" t="str">
        <f ca="1">IF(_SF_CORE!$A$2="BLOCK",NA(),IF(OR(D5834="",E5834=""),"",E5834-D5834))</f>
        <v/>
      </c>
    </row>
    <row r="5835" spans="6:6" ht="16" x14ac:dyDescent="0.2">
      <c r="F5835" s="47" t="str">
        <f ca="1">IF(_SF_CORE!$A$2="BLOCK",NA(),IF(OR(D5835="",E5835=""),"",E5835-D5835))</f>
        <v/>
      </c>
    </row>
    <row r="5836" spans="6:6" ht="16" x14ac:dyDescent="0.2">
      <c r="F5836" s="47" t="str">
        <f ca="1">IF(_SF_CORE!$A$2="BLOCK",NA(),IF(OR(D5836="",E5836=""),"",E5836-D5836))</f>
        <v/>
      </c>
    </row>
    <row r="5837" spans="6:6" ht="16" x14ac:dyDescent="0.2">
      <c r="F5837" s="47" t="str">
        <f ca="1">IF(_SF_CORE!$A$2="BLOCK",NA(),IF(OR(D5837="",E5837=""),"",E5837-D5837))</f>
        <v/>
      </c>
    </row>
    <row r="5838" spans="6:6" ht="16" x14ac:dyDescent="0.2">
      <c r="F5838" s="47" t="str">
        <f ca="1">IF(_SF_CORE!$A$2="BLOCK",NA(),IF(OR(D5838="",E5838=""),"",E5838-D5838))</f>
        <v/>
      </c>
    </row>
    <row r="5839" spans="6:6" ht="16" x14ac:dyDescent="0.2">
      <c r="F5839" s="47" t="str">
        <f ca="1">IF(_SF_CORE!$A$2="BLOCK",NA(),IF(OR(D5839="",E5839=""),"",E5839-D5839))</f>
        <v/>
      </c>
    </row>
    <row r="5840" spans="6:6" ht="16" x14ac:dyDescent="0.2">
      <c r="F5840" s="47" t="str">
        <f ca="1">IF(_SF_CORE!$A$2="BLOCK",NA(),IF(OR(D5840="",E5840=""),"",E5840-D5840))</f>
        <v/>
      </c>
    </row>
    <row r="5841" spans="6:6" ht="16" x14ac:dyDescent="0.2">
      <c r="F5841" s="47" t="str">
        <f ca="1">IF(_SF_CORE!$A$2="BLOCK",NA(),IF(OR(D5841="",E5841=""),"",E5841-D5841))</f>
        <v/>
      </c>
    </row>
    <row r="5842" spans="6:6" ht="16" x14ac:dyDescent="0.2">
      <c r="F5842" s="47" t="str">
        <f ca="1">IF(_SF_CORE!$A$2="BLOCK",NA(),IF(OR(D5842="",E5842=""),"",E5842-D5842))</f>
        <v/>
      </c>
    </row>
    <row r="5843" spans="6:6" ht="16" x14ac:dyDescent="0.2">
      <c r="F5843" s="47" t="str">
        <f ca="1">IF(_SF_CORE!$A$2="BLOCK",NA(),IF(OR(D5843="",E5843=""),"",E5843-D5843))</f>
        <v/>
      </c>
    </row>
    <row r="5844" spans="6:6" ht="16" x14ac:dyDescent="0.2">
      <c r="F5844" s="47" t="str">
        <f ca="1">IF(_SF_CORE!$A$2="BLOCK",NA(),IF(OR(D5844="",E5844=""),"",E5844-D5844))</f>
        <v/>
      </c>
    </row>
    <row r="5845" spans="6:6" ht="16" x14ac:dyDescent="0.2">
      <c r="F5845" s="47" t="str">
        <f ca="1">IF(_SF_CORE!$A$2="BLOCK",NA(),IF(OR(D5845="",E5845=""),"",E5845-D5845))</f>
        <v/>
      </c>
    </row>
    <row r="5846" spans="6:6" ht="16" x14ac:dyDescent="0.2">
      <c r="F5846" s="47" t="str">
        <f ca="1">IF(_SF_CORE!$A$2="BLOCK",NA(),IF(OR(D5846="",E5846=""),"",E5846-D5846))</f>
        <v/>
      </c>
    </row>
    <row r="5847" spans="6:6" ht="16" x14ac:dyDescent="0.2">
      <c r="F5847" s="47" t="str">
        <f ca="1">IF(_SF_CORE!$A$2="BLOCK",NA(),IF(OR(D5847="",E5847=""),"",E5847-D5847))</f>
        <v/>
      </c>
    </row>
    <row r="5848" spans="6:6" ht="16" x14ac:dyDescent="0.2">
      <c r="F5848" s="47" t="str">
        <f ca="1">IF(_SF_CORE!$A$2="BLOCK",NA(),IF(OR(D5848="",E5848=""),"",E5848-D5848))</f>
        <v/>
      </c>
    </row>
    <row r="5849" spans="6:6" ht="16" x14ac:dyDescent="0.2">
      <c r="F5849" s="47" t="str">
        <f ca="1">IF(_SF_CORE!$A$2="BLOCK",NA(),IF(OR(D5849="",E5849=""),"",E5849-D5849))</f>
        <v/>
      </c>
    </row>
    <row r="5850" spans="6:6" ht="16" x14ac:dyDescent="0.2">
      <c r="F5850" s="47" t="str">
        <f ca="1">IF(_SF_CORE!$A$2="BLOCK",NA(),IF(OR(D5850="",E5850=""),"",E5850-D5850))</f>
        <v/>
      </c>
    </row>
    <row r="5851" spans="6:6" ht="16" x14ac:dyDescent="0.2">
      <c r="F5851" s="47" t="str">
        <f ca="1">IF(_SF_CORE!$A$2="BLOCK",NA(),IF(OR(D5851="",E5851=""),"",E5851-D5851))</f>
        <v/>
      </c>
    </row>
    <row r="5852" spans="6:6" ht="16" x14ac:dyDescent="0.2">
      <c r="F5852" s="47" t="str">
        <f ca="1">IF(_SF_CORE!$A$2="BLOCK",NA(),IF(OR(D5852="",E5852=""),"",E5852-D5852))</f>
        <v/>
      </c>
    </row>
    <row r="5853" spans="6:6" ht="16" x14ac:dyDescent="0.2">
      <c r="F5853" s="47" t="str">
        <f ca="1">IF(_SF_CORE!$A$2="BLOCK",NA(),IF(OR(D5853="",E5853=""),"",E5853-D5853))</f>
        <v/>
      </c>
    </row>
    <row r="5854" spans="6:6" ht="16" x14ac:dyDescent="0.2">
      <c r="F5854" s="47" t="str">
        <f ca="1">IF(_SF_CORE!$A$2="BLOCK",NA(),IF(OR(D5854="",E5854=""),"",E5854-D5854))</f>
        <v/>
      </c>
    </row>
    <row r="5855" spans="6:6" ht="16" x14ac:dyDescent="0.2">
      <c r="F5855" s="47" t="str">
        <f ca="1">IF(_SF_CORE!$A$2="BLOCK",NA(),IF(OR(D5855="",E5855=""),"",E5855-D5855))</f>
        <v/>
      </c>
    </row>
    <row r="5856" spans="6:6" ht="16" x14ac:dyDescent="0.2">
      <c r="F5856" s="47" t="str">
        <f ca="1">IF(_SF_CORE!$A$2="BLOCK",NA(),IF(OR(D5856="",E5856=""),"",E5856-D5856))</f>
        <v/>
      </c>
    </row>
    <row r="5857" spans="6:6" ht="16" x14ac:dyDescent="0.2">
      <c r="F5857" s="47" t="str">
        <f ca="1">IF(_SF_CORE!$A$2="BLOCK",NA(),IF(OR(D5857="",E5857=""),"",E5857-D5857))</f>
        <v/>
      </c>
    </row>
    <row r="5858" spans="6:6" ht="16" x14ac:dyDescent="0.2">
      <c r="F5858" s="47" t="str">
        <f ca="1">IF(_SF_CORE!$A$2="BLOCK",NA(),IF(OR(D5858="",E5858=""),"",E5858-D5858))</f>
        <v/>
      </c>
    </row>
    <row r="5859" spans="6:6" ht="16" x14ac:dyDescent="0.2">
      <c r="F5859" s="47" t="str">
        <f ca="1">IF(_SF_CORE!$A$2="BLOCK",NA(),IF(OR(D5859="",E5859=""),"",E5859-D5859))</f>
        <v/>
      </c>
    </row>
    <row r="5860" spans="6:6" ht="16" x14ac:dyDescent="0.2">
      <c r="F5860" s="47" t="str">
        <f ca="1">IF(_SF_CORE!$A$2="BLOCK",NA(),IF(OR(D5860="",E5860=""),"",E5860-D5860))</f>
        <v/>
      </c>
    </row>
    <row r="5861" spans="6:6" ht="16" x14ac:dyDescent="0.2">
      <c r="F5861" s="47" t="str">
        <f ca="1">IF(_SF_CORE!$A$2="BLOCK",NA(),IF(OR(D5861="",E5861=""),"",E5861-D5861))</f>
        <v/>
      </c>
    </row>
    <row r="5862" spans="6:6" ht="16" x14ac:dyDescent="0.2">
      <c r="F5862" s="47" t="str">
        <f ca="1">IF(_SF_CORE!$A$2="BLOCK",NA(),IF(OR(D5862="",E5862=""),"",E5862-D5862))</f>
        <v/>
      </c>
    </row>
    <row r="5863" spans="6:6" ht="16" x14ac:dyDescent="0.2">
      <c r="F5863" s="47" t="str">
        <f ca="1">IF(_SF_CORE!$A$2="BLOCK",NA(),IF(OR(D5863="",E5863=""),"",E5863-D5863))</f>
        <v/>
      </c>
    </row>
    <row r="5864" spans="6:6" ht="16" x14ac:dyDescent="0.2">
      <c r="F5864" s="47" t="str">
        <f ca="1">IF(_SF_CORE!$A$2="BLOCK",NA(),IF(OR(D5864="",E5864=""),"",E5864-D5864))</f>
        <v/>
      </c>
    </row>
    <row r="5865" spans="6:6" ht="16" x14ac:dyDescent="0.2">
      <c r="F5865" s="47" t="str">
        <f ca="1">IF(_SF_CORE!$A$2="BLOCK",NA(),IF(OR(D5865="",E5865=""),"",E5865-D5865))</f>
        <v/>
      </c>
    </row>
    <row r="5866" spans="6:6" ht="16" x14ac:dyDescent="0.2">
      <c r="F5866" s="47" t="str">
        <f ca="1">IF(_SF_CORE!$A$2="BLOCK",NA(),IF(OR(D5866="",E5866=""),"",E5866-D5866))</f>
        <v/>
      </c>
    </row>
    <row r="5867" spans="6:6" ht="16" x14ac:dyDescent="0.2">
      <c r="F5867" s="47" t="str">
        <f ca="1">IF(_SF_CORE!$A$2="BLOCK",NA(),IF(OR(D5867="",E5867=""),"",E5867-D5867))</f>
        <v/>
      </c>
    </row>
    <row r="5868" spans="6:6" ht="16" x14ac:dyDescent="0.2">
      <c r="F5868" s="47" t="str">
        <f ca="1">IF(_SF_CORE!$A$2="BLOCK",NA(),IF(OR(D5868="",E5868=""),"",E5868-D5868))</f>
        <v/>
      </c>
    </row>
    <row r="5869" spans="6:6" ht="16" x14ac:dyDescent="0.2">
      <c r="F5869" s="47" t="str">
        <f ca="1">IF(_SF_CORE!$A$2="BLOCK",NA(),IF(OR(D5869="",E5869=""),"",E5869-D5869))</f>
        <v/>
      </c>
    </row>
    <row r="5870" spans="6:6" ht="16" x14ac:dyDescent="0.2">
      <c r="F5870" s="47" t="str">
        <f ca="1">IF(_SF_CORE!$A$2="BLOCK",NA(),IF(OR(D5870="",E5870=""),"",E5870-D5870))</f>
        <v/>
      </c>
    </row>
    <row r="5871" spans="6:6" ht="16" x14ac:dyDescent="0.2">
      <c r="F5871" s="47" t="str">
        <f ca="1">IF(_SF_CORE!$A$2="BLOCK",NA(),IF(OR(D5871="",E5871=""),"",E5871-D5871))</f>
        <v/>
      </c>
    </row>
    <row r="5872" spans="6:6" ht="16" x14ac:dyDescent="0.2">
      <c r="F5872" s="47" t="str">
        <f ca="1">IF(_SF_CORE!$A$2="BLOCK",NA(),IF(OR(D5872="",E5872=""),"",E5872-D5872))</f>
        <v/>
      </c>
    </row>
    <row r="5873" spans="6:6" ht="16" x14ac:dyDescent="0.2">
      <c r="F5873" s="47" t="str">
        <f ca="1">IF(_SF_CORE!$A$2="BLOCK",NA(),IF(OR(D5873="",E5873=""),"",E5873-D5873))</f>
        <v/>
      </c>
    </row>
    <row r="5874" spans="6:6" ht="16" x14ac:dyDescent="0.2">
      <c r="F5874" s="47" t="str">
        <f ca="1">IF(_SF_CORE!$A$2="BLOCK",NA(),IF(OR(D5874="",E5874=""),"",E5874-D5874))</f>
        <v/>
      </c>
    </row>
    <row r="5875" spans="6:6" ht="16" x14ac:dyDescent="0.2">
      <c r="F5875" s="47" t="str">
        <f ca="1">IF(_SF_CORE!$A$2="BLOCK",NA(),IF(OR(D5875="",E5875=""),"",E5875-D5875))</f>
        <v/>
      </c>
    </row>
    <row r="5876" spans="6:6" ht="16" x14ac:dyDescent="0.2">
      <c r="F5876" s="47" t="str">
        <f ca="1">IF(_SF_CORE!$A$2="BLOCK",NA(),IF(OR(D5876="",E5876=""),"",E5876-D5876))</f>
        <v/>
      </c>
    </row>
    <row r="5877" spans="6:6" ht="16" x14ac:dyDescent="0.2">
      <c r="F5877" s="47" t="str">
        <f ca="1">IF(_SF_CORE!$A$2="BLOCK",NA(),IF(OR(D5877="",E5877=""),"",E5877-D5877))</f>
        <v/>
      </c>
    </row>
    <row r="5878" spans="6:6" ht="16" x14ac:dyDescent="0.2">
      <c r="F5878" s="47" t="str">
        <f ca="1">IF(_SF_CORE!$A$2="BLOCK",NA(),IF(OR(D5878="",E5878=""),"",E5878-D5878))</f>
        <v/>
      </c>
    </row>
    <row r="5879" spans="6:6" ht="16" x14ac:dyDescent="0.2">
      <c r="F5879" s="47" t="str">
        <f ca="1">IF(_SF_CORE!$A$2="BLOCK",NA(),IF(OR(D5879="",E5879=""),"",E5879-D5879))</f>
        <v/>
      </c>
    </row>
    <row r="5880" spans="6:6" ht="16" x14ac:dyDescent="0.2">
      <c r="F5880" s="47" t="str">
        <f ca="1">IF(_SF_CORE!$A$2="BLOCK",NA(),IF(OR(D5880="",E5880=""),"",E5880-D5880))</f>
        <v/>
      </c>
    </row>
    <row r="5881" spans="6:6" ht="16" x14ac:dyDescent="0.2">
      <c r="F5881" s="47" t="str">
        <f ca="1">IF(_SF_CORE!$A$2="BLOCK",NA(),IF(OR(D5881="",E5881=""),"",E5881-D5881))</f>
        <v/>
      </c>
    </row>
    <row r="5882" spans="6:6" ht="16" x14ac:dyDescent="0.2">
      <c r="F5882" s="47" t="str">
        <f ca="1">IF(_SF_CORE!$A$2="BLOCK",NA(),IF(OR(D5882="",E5882=""),"",E5882-D5882))</f>
        <v/>
      </c>
    </row>
    <row r="5883" spans="6:6" ht="16" x14ac:dyDescent="0.2">
      <c r="F5883" s="47" t="str">
        <f ca="1">IF(_SF_CORE!$A$2="BLOCK",NA(),IF(OR(D5883="",E5883=""),"",E5883-D5883))</f>
        <v/>
      </c>
    </row>
    <row r="5884" spans="6:6" ht="16" x14ac:dyDescent="0.2">
      <c r="F5884" s="47" t="str">
        <f ca="1">IF(_SF_CORE!$A$2="BLOCK",NA(),IF(OR(D5884="",E5884=""),"",E5884-D5884))</f>
        <v/>
      </c>
    </row>
    <row r="5885" spans="6:6" ht="16" x14ac:dyDescent="0.2">
      <c r="F5885" s="47" t="str">
        <f ca="1">IF(_SF_CORE!$A$2="BLOCK",NA(),IF(OR(D5885="",E5885=""),"",E5885-D5885))</f>
        <v/>
      </c>
    </row>
    <row r="5886" spans="6:6" ht="16" x14ac:dyDescent="0.2">
      <c r="F5886" s="47" t="str">
        <f ca="1">IF(_SF_CORE!$A$2="BLOCK",NA(),IF(OR(D5886="",E5886=""),"",E5886-D5886))</f>
        <v/>
      </c>
    </row>
    <row r="5887" spans="6:6" ht="16" x14ac:dyDescent="0.2">
      <c r="F5887" s="47" t="str">
        <f ca="1">IF(_SF_CORE!$A$2="BLOCK",NA(),IF(OR(D5887="",E5887=""),"",E5887-D5887))</f>
        <v/>
      </c>
    </row>
    <row r="5888" spans="6:6" ht="16" x14ac:dyDescent="0.2">
      <c r="F5888" s="47" t="str">
        <f ca="1">IF(_SF_CORE!$A$2="BLOCK",NA(),IF(OR(D5888="",E5888=""),"",E5888-D5888))</f>
        <v/>
      </c>
    </row>
    <row r="5889" spans="6:6" ht="16" x14ac:dyDescent="0.2">
      <c r="F5889" s="47" t="str">
        <f ca="1">IF(_SF_CORE!$A$2="BLOCK",NA(),IF(OR(D5889="",E5889=""),"",E5889-D5889))</f>
        <v/>
      </c>
    </row>
    <row r="5890" spans="6:6" ht="16" x14ac:dyDescent="0.2">
      <c r="F5890" s="47" t="str">
        <f ca="1">IF(_SF_CORE!$A$2="BLOCK",NA(),IF(OR(D5890="",E5890=""),"",E5890-D5890))</f>
        <v/>
      </c>
    </row>
    <row r="5891" spans="6:6" ht="16" x14ac:dyDescent="0.2">
      <c r="F5891" s="47" t="str">
        <f ca="1">IF(_SF_CORE!$A$2="BLOCK",NA(),IF(OR(D5891="",E5891=""),"",E5891-D5891))</f>
        <v/>
      </c>
    </row>
    <row r="5892" spans="6:6" ht="16" x14ac:dyDescent="0.2">
      <c r="F5892" s="47" t="str">
        <f ca="1">IF(_SF_CORE!$A$2="BLOCK",NA(),IF(OR(D5892="",E5892=""),"",E5892-D5892))</f>
        <v/>
      </c>
    </row>
    <row r="5893" spans="6:6" ht="16" x14ac:dyDescent="0.2">
      <c r="F5893" s="47" t="str">
        <f ca="1">IF(_SF_CORE!$A$2="BLOCK",NA(),IF(OR(D5893="",E5893=""),"",E5893-D5893))</f>
        <v/>
      </c>
    </row>
    <row r="5894" spans="6:6" ht="16" x14ac:dyDescent="0.2">
      <c r="F5894" s="47" t="str">
        <f ca="1">IF(_SF_CORE!$A$2="BLOCK",NA(),IF(OR(D5894="",E5894=""),"",E5894-D5894))</f>
        <v/>
      </c>
    </row>
    <row r="5895" spans="6:6" ht="16" x14ac:dyDescent="0.2">
      <c r="F5895" s="47" t="str">
        <f ca="1">IF(_SF_CORE!$A$2="BLOCK",NA(),IF(OR(D5895="",E5895=""),"",E5895-D5895))</f>
        <v/>
      </c>
    </row>
    <row r="5896" spans="6:6" ht="16" x14ac:dyDescent="0.2">
      <c r="F5896" s="47" t="str">
        <f ca="1">IF(_SF_CORE!$A$2="BLOCK",NA(),IF(OR(D5896="",E5896=""),"",E5896-D5896))</f>
        <v/>
      </c>
    </row>
    <row r="5897" spans="6:6" ht="16" x14ac:dyDescent="0.2">
      <c r="F5897" s="47" t="str">
        <f ca="1">IF(_SF_CORE!$A$2="BLOCK",NA(),IF(OR(D5897="",E5897=""),"",E5897-D5897))</f>
        <v/>
      </c>
    </row>
    <row r="5898" spans="6:6" ht="16" x14ac:dyDescent="0.2">
      <c r="F5898" s="47" t="str">
        <f ca="1">IF(_SF_CORE!$A$2="BLOCK",NA(),IF(OR(D5898="",E5898=""),"",E5898-D5898))</f>
        <v/>
      </c>
    </row>
    <row r="5899" spans="6:6" ht="16" x14ac:dyDescent="0.2">
      <c r="F5899" s="47" t="str">
        <f ca="1">IF(_SF_CORE!$A$2="BLOCK",NA(),IF(OR(D5899="",E5899=""),"",E5899-D5899))</f>
        <v/>
      </c>
    </row>
    <row r="5900" spans="6:6" ht="16" x14ac:dyDescent="0.2">
      <c r="F5900" s="47" t="str">
        <f ca="1">IF(_SF_CORE!$A$2="BLOCK",NA(),IF(OR(D5900="",E5900=""),"",E5900-D5900))</f>
        <v/>
      </c>
    </row>
    <row r="5901" spans="6:6" ht="16" x14ac:dyDescent="0.2">
      <c r="F5901" s="47" t="str">
        <f ca="1">IF(_SF_CORE!$A$2="BLOCK",NA(),IF(OR(D5901="",E5901=""),"",E5901-D5901))</f>
        <v/>
      </c>
    </row>
    <row r="5902" spans="6:6" ht="16" x14ac:dyDescent="0.2">
      <c r="F5902" s="47" t="str">
        <f ca="1">IF(_SF_CORE!$A$2="BLOCK",NA(),IF(OR(D5902="",E5902=""),"",E5902-D5902))</f>
        <v/>
      </c>
    </row>
    <row r="5903" spans="6:6" ht="16" x14ac:dyDescent="0.2">
      <c r="F5903" s="47" t="str">
        <f ca="1">IF(_SF_CORE!$A$2="BLOCK",NA(),IF(OR(D5903="",E5903=""),"",E5903-D5903))</f>
        <v/>
      </c>
    </row>
    <row r="5904" spans="6:6" ht="16" x14ac:dyDescent="0.2">
      <c r="F5904" s="47" t="str">
        <f ca="1">IF(_SF_CORE!$A$2="BLOCK",NA(),IF(OR(D5904="",E5904=""),"",E5904-D5904))</f>
        <v/>
      </c>
    </row>
    <row r="5905" spans="6:6" ht="16" x14ac:dyDescent="0.2">
      <c r="F5905" s="47" t="str">
        <f ca="1">IF(_SF_CORE!$A$2="BLOCK",NA(),IF(OR(D5905="",E5905=""),"",E5905-D5905))</f>
        <v/>
      </c>
    </row>
    <row r="5906" spans="6:6" ht="16" x14ac:dyDescent="0.2">
      <c r="F5906" s="47" t="str">
        <f ca="1">IF(_SF_CORE!$A$2="BLOCK",NA(),IF(OR(D5906="",E5906=""),"",E5906-D5906))</f>
        <v/>
      </c>
    </row>
    <row r="5907" spans="6:6" ht="16" x14ac:dyDescent="0.2">
      <c r="F5907" s="47" t="str">
        <f ca="1">IF(_SF_CORE!$A$2="BLOCK",NA(),IF(OR(D5907="",E5907=""),"",E5907-D5907))</f>
        <v/>
      </c>
    </row>
    <row r="5908" spans="6:6" ht="16" x14ac:dyDescent="0.2">
      <c r="F5908" s="47" t="str">
        <f ca="1">IF(_SF_CORE!$A$2="BLOCK",NA(),IF(OR(D5908="",E5908=""),"",E5908-D5908))</f>
        <v/>
      </c>
    </row>
    <row r="5909" spans="6:6" ht="16" x14ac:dyDescent="0.2">
      <c r="F5909" s="47" t="str">
        <f ca="1">IF(_SF_CORE!$A$2="BLOCK",NA(),IF(OR(D5909="",E5909=""),"",E5909-D5909))</f>
        <v/>
      </c>
    </row>
    <row r="5910" spans="6:6" ht="16" x14ac:dyDescent="0.2">
      <c r="F5910" s="47" t="str">
        <f ca="1">IF(_SF_CORE!$A$2="BLOCK",NA(),IF(OR(D5910="",E5910=""),"",E5910-D5910))</f>
        <v/>
      </c>
    </row>
    <row r="5911" spans="6:6" ht="16" x14ac:dyDescent="0.2">
      <c r="F5911" s="47" t="str">
        <f ca="1">IF(_SF_CORE!$A$2="BLOCK",NA(),IF(OR(D5911="",E5911=""),"",E5911-D5911))</f>
        <v/>
      </c>
    </row>
    <row r="5912" spans="6:6" ht="16" x14ac:dyDescent="0.2">
      <c r="F5912" s="47" t="str">
        <f ca="1">IF(_SF_CORE!$A$2="BLOCK",NA(),IF(OR(D5912="",E5912=""),"",E5912-D5912))</f>
        <v/>
      </c>
    </row>
    <row r="5913" spans="6:6" ht="16" x14ac:dyDescent="0.2">
      <c r="F5913" s="47" t="str">
        <f ca="1">IF(_SF_CORE!$A$2="BLOCK",NA(),IF(OR(D5913="",E5913=""),"",E5913-D5913))</f>
        <v/>
      </c>
    </row>
    <row r="5914" spans="6:6" ht="16" x14ac:dyDescent="0.2">
      <c r="F5914" s="47" t="str">
        <f ca="1">IF(_SF_CORE!$A$2="BLOCK",NA(),IF(OR(D5914="",E5914=""),"",E5914-D5914))</f>
        <v/>
      </c>
    </row>
    <row r="5915" spans="6:6" ht="16" x14ac:dyDescent="0.2">
      <c r="F5915" s="47" t="str">
        <f ca="1">IF(_SF_CORE!$A$2="BLOCK",NA(),IF(OR(D5915="",E5915=""),"",E5915-D5915))</f>
        <v/>
      </c>
    </row>
    <row r="5916" spans="6:6" ht="16" x14ac:dyDescent="0.2">
      <c r="F5916" s="47" t="str">
        <f ca="1">IF(_SF_CORE!$A$2="BLOCK",NA(),IF(OR(D5916="",E5916=""),"",E5916-D5916))</f>
        <v/>
      </c>
    </row>
    <row r="5917" spans="6:6" ht="16" x14ac:dyDescent="0.2">
      <c r="F5917" s="47" t="str">
        <f ca="1">IF(_SF_CORE!$A$2="BLOCK",NA(),IF(OR(D5917="",E5917=""),"",E5917-D5917))</f>
        <v/>
      </c>
    </row>
    <row r="5918" spans="6:6" ht="16" x14ac:dyDescent="0.2">
      <c r="F5918" s="47" t="str">
        <f ca="1">IF(_SF_CORE!$A$2="BLOCK",NA(),IF(OR(D5918="",E5918=""),"",E5918-D5918))</f>
        <v/>
      </c>
    </row>
    <row r="5919" spans="6:6" ht="16" x14ac:dyDescent="0.2">
      <c r="F5919" s="47" t="str">
        <f ca="1">IF(_SF_CORE!$A$2="BLOCK",NA(),IF(OR(D5919="",E5919=""),"",E5919-D5919))</f>
        <v/>
      </c>
    </row>
    <row r="5920" spans="6:6" ht="16" x14ac:dyDescent="0.2">
      <c r="F5920" s="47" t="str">
        <f ca="1">IF(_SF_CORE!$A$2="BLOCK",NA(),IF(OR(D5920="",E5920=""),"",E5920-D5920))</f>
        <v/>
      </c>
    </row>
    <row r="5921" spans="6:6" ht="16" x14ac:dyDescent="0.2">
      <c r="F5921" s="47" t="str">
        <f ca="1">IF(_SF_CORE!$A$2="BLOCK",NA(),IF(OR(D5921="",E5921=""),"",E5921-D5921))</f>
        <v/>
      </c>
    </row>
    <row r="5922" spans="6:6" ht="16" x14ac:dyDescent="0.2">
      <c r="F5922" s="47" t="str">
        <f ca="1">IF(_SF_CORE!$A$2="BLOCK",NA(),IF(OR(D5922="",E5922=""),"",E5922-D5922))</f>
        <v/>
      </c>
    </row>
    <row r="5923" spans="6:6" ht="16" x14ac:dyDescent="0.2">
      <c r="F5923" s="47" t="str">
        <f ca="1">IF(_SF_CORE!$A$2="BLOCK",NA(),IF(OR(D5923="",E5923=""),"",E5923-D5923))</f>
        <v/>
      </c>
    </row>
    <row r="5924" spans="6:6" ht="16" x14ac:dyDescent="0.2">
      <c r="F5924" s="47" t="str">
        <f ca="1">IF(_SF_CORE!$A$2="BLOCK",NA(),IF(OR(D5924="",E5924=""),"",E5924-D5924))</f>
        <v/>
      </c>
    </row>
    <row r="5925" spans="6:6" ht="16" x14ac:dyDescent="0.2">
      <c r="F5925" s="47" t="str">
        <f ca="1">IF(_SF_CORE!$A$2="BLOCK",NA(),IF(OR(D5925="",E5925=""),"",E5925-D5925))</f>
        <v/>
      </c>
    </row>
    <row r="5926" spans="6:6" ht="16" x14ac:dyDescent="0.2">
      <c r="F5926" s="47" t="str">
        <f ca="1">IF(_SF_CORE!$A$2="BLOCK",NA(),IF(OR(D5926="",E5926=""),"",E5926-D5926))</f>
        <v/>
      </c>
    </row>
    <row r="5927" spans="6:6" ht="16" x14ac:dyDescent="0.2">
      <c r="F5927" s="47" t="str">
        <f ca="1">IF(_SF_CORE!$A$2="BLOCK",NA(),IF(OR(D5927="",E5927=""),"",E5927-D5927))</f>
        <v/>
      </c>
    </row>
    <row r="5928" spans="6:6" ht="16" x14ac:dyDescent="0.2">
      <c r="F5928" s="47" t="str">
        <f ca="1">IF(_SF_CORE!$A$2="BLOCK",NA(),IF(OR(D5928="",E5928=""),"",E5928-D5928))</f>
        <v/>
      </c>
    </row>
    <row r="5929" spans="6:6" ht="16" x14ac:dyDescent="0.2">
      <c r="F5929" s="47" t="str">
        <f ca="1">IF(_SF_CORE!$A$2="BLOCK",NA(),IF(OR(D5929="",E5929=""),"",E5929-D5929))</f>
        <v/>
      </c>
    </row>
    <row r="5930" spans="6:6" ht="16" x14ac:dyDescent="0.2">
      <c r="F5930" s="47" t="str">
        <f ca="1">IF(_SF_CORE!$A$2="BLOCK",NA(),IF(OR(D5930="",E5930=""),"",E5930-D5930))</f>
        <v/>
      </c>
    </row>
    <row r="5931" spans="6:6" ht="16" x14ac:dyDescent="0.2">
      <c r="F5931" s="47" t="str">
        <f ca="1">IF(_SF_CORE!$A$2="BLOCK",NA(),IF(OR(D5931="",E5931=""),"",E5931-D5931))</f>
        <v/>
      </c>
    </row>
    <row r="5932" spans="6:6" ht="16" x14ac:dyDescent="0.2">
      <c r="F5932" s="47" t="str">
        <f ca="1">IF(_SF_CORE!$A$2="BLOCK",NA(),IF(OR(D5932="",E5932=""),"",E5932-D5932))</f>
        <v/>
      </c>
    </row>
    <row r="5933" spans="6:6" ht="16" x14ac:dyDescent="0.2">
      <c r="F5933" s="47" t="str">
        <f ca="1">IF(_SF_CORE!$A$2="BLOCK",NA(),IF(OR(D5933="",E5933=""),"",E5933-D5933))</f>
        <v/>
      </c>
    </row>
    <row r="5934" spans="6:6" ht="16" x14ac:dyDescent="0.2">
      <c r="F5934" s="47" t="str">
        <f ca="1">IF(_SF_CORE!$A$2="BLOCK",NA(),IF(OR(D5934="",E5934=""),"",E5934-D5934))</f>
        <v/>
      </c>
    </row>
    <row r="5935" spans="6:6" ht="16" x14ac:dyDescent="0.2">
      <c r="F5935" s="47" t="str">
        <f ca="1">IF(_SF_CORE!$A$2="BLOCK",NA(),IF(OR(D5935="",E5935=""),"",E5935-D5935))</f>
        <v/>
      </c>
    </row>
    <row r="5936" spans="6:6" ht="16" x14ac:dyDescent="0.2">
      <c r="F5936" s="47" t="str">
        <f ca="1">IF(_SF_CORE!$A$2="BLOCK",NA(),IF(OR(D5936="",E5936=""),"",E5936-D5936))</f>
        <v/>
      </c>
    </row>
    <row r="5937" spans="6:6" ht="16" x14ac:dyDescent="0.2">
      <c r="F5937" s="47" t="str">
        <f ca="1">IF(_SF_CORE!$A$2="BLOCK",NA(),IF(OR(D5937="",E5937=""),"",E5937-D5937))</f>
        <v/>
      </c>
    </row>
    <row r="5938" spans="6:6" ht="16" x14ac:dyDescent="0.2">
      <c r="F5938" s="47" t="str">
        <f ca="1">IF(_SF_CORE!$A$2="BLOCK",NA(),IF(OR(D5938="",E5938=""),"",E5938-D5938))</f>
        <v/>
      </c>
    </row>
    <row r="5939" spans="6:6" ht="16" x14ac:dyDescent="0.2">
      <c r="F5939" s="47" t="str">
        <f ca="1">IF(_SF_CORE!$A$2="BLOCK",NA(),IF(OR(D5939="",E5939=""),"",E5939-D5939))</f>
        <v/>
      </c>
    </row>
    <row r="5940" spans="6:6" ht="16" x14ac:dyDescent="0.2">
      <c r="F5940" s="47" t="str">
        <f ca="1">IF(_SF_CORE!$A$2="BLOCK",NA(),IF(OR(D5940="",E5940=""),"",E5940-D5940))</f>
        <v/>
      </c>
    </row>
    <row r="5941" spans="6:6" ht="16" x14ac:dyDescent="0.2">
      <c r="F5941" s="47" t="str">
        <f ca="1">IF(_SF_CORE!$A$2="BLOCK",NA(),IF(OR(D5941="",E5941=""),"",E5941-D5941))</f>
        <v/>
      </c>
    </row>
    <row r="5942" spans="6:6" ht="16" x14ac:dyDescent="0.2">
      <c r="F5942" s="47" t="str">
        <f ca="1">IF(_SF_CORE!$A$2="BLOCK",NA(),IF(OR(D5942="",E5942=""),"",E5942-D5942))</f>
        <v/>
      </c>
    </row>
    <row r="5943" spans="6:6" ht="16" x14ac:dyDescent="0.2">
      <c r="F5943" s="47" t="str">
        <f ca="1">IF(_SF_CORE!$A$2="BLOCK",NA(),IF(OR(D5943="",E5943=""),"",E5943-D5943))</f>
        <v/>
      </c>
    </row>
    <row r="5944" spans="6:6" ht="16" x14ac:dyDescent="0.2">
      <c r="F5944" s="47" t="str">
        <f ca="1">IF(_SF_CORE!$A$2="BLOCK",NA(),IF(OR(D5944="",E5944=""),"",E5944-D5944))</f>
        <v/>
      </c>
    </row>
    <row r="5945" spans="6:6" ht="16" x14ac:dyDescent="0.2">
      <c r="F5945" s="47" t="str">
        <f ca="1">IF(_SF_CORE!$A$2="BLOCK",NA(),IF(OR(D5945="",E5945=""),"",E5945-D5945))</f>
        <v/>
      </c>
    </row>
    <row r="5946" spans="6:6" ht="16" x14ac:dyDescent="0.2">
      <c r="F5946" s="47" t="str">
        <f ca="1">IF(_SF_CORE!$A$2="BLOCK",NA(),IF(OR(D5946="",E5946=""),"",E5946-D5946))</f>
        <v/>
      </c>
    </row>
    <row r="5947" spans="6:6" ht="16" x14ac:dyDescent="0.2">
      <c r="F5947" s="47" t="str">
        <f ca="1">IF(_SF_CORE!$A$2="BLOCK",NA(),IF(OR(D5947="",E5947=""),"",E5947-D5947))</f>
        <v/>
      </c>
    </row>
    <row r="5948" spans="6:6" ht="16" x14ac:dyDescent="0.2">
      <c r="F5948" s="47" t="str">
        <f ca="1">IF(_SF_CORE!$A$2="BLOCK",NA(),IF(OR(D5948="",E5948=""),"",E5948-D5948))</f>
        <v/>
      </c>
    </row>
    <row r="5949" spans="6:6" ht="16" x14ac:dyDescent="0.2">
      <c r="F5949" s="47" t="str">
        <f ca="1">IF(_SF_CORE!$A$2="BLOCK",NA(),IF(OR(D5949="",E5949=""),"",E5949-D5949))</f>
        <v/>
      </c>
    </row>
    <row r="5950" spans="6:6" ht="16" x14ac:dyDescent="0.2">
      <c r="F5950" s="47" t="str">
        <f ca="1">IF(_SF_CORE!$A$2="BLOCK",NA(),IF(OR(D5950="",E5950=""),"",E5950-D5950))</f>
        <v/>
      </c>
    </row>
    <row r="5951" spans="6:6" ht="16" x14ac:dyDescent="0.2">
      <c r="F5951" s="47" t="str">
        <f ca="1">IF(_SF_CORE!$A$2="BLOCK",NA(),IF(OR(D5951="",E5951=""),"",E5951-D5951))</f>
        <v/>
      </c>
    </row>
    <row r="5952" spans="6:6" ht="16" x14ac:dyDescent="0.2">
      <c r="F5952" s="47" t="str">
        <f ca="1">IF(_SF_CORE!$A$2="BLOCK",NA(),IF(OR(D5952="",E5952=""),"",E5952-D5952))</f>
        <v/>
      </c>
    </row>
    <row r="5953" spans="6:6" ht="16" x14ac:dyDescent="0.2">
      <c r="F5953" s="47" t="str">
        <f ca="1">IF(_SF_CORE!$A$2="BLOCK",NA(),IF(OR(D5953="",E5953=""),"",E5953-D5953))</f>
        <v/>
      </c>
    </row>
    <row r="5954" spans="6:6" ht="16" x14ac:dyDescent="0.2">
      <c r="F5954" s="47" t="str">
        <f ca="1">IF(_SF_CORE!$A$2="BLOCK",NA(),IF(OR(D5954="",E5954=""),"",E5954-D5954))</f>
        <v/>
      </c>
    </row>
    <row r="5955" spans="6:6" ht="16" x14ac:dyDescent="0.2">
      <c r="F5955" s="47" t="str">
        <f ca="1">IF(_SF_CORE!$A$2="BLOCK",NA(),IF(OR(D5955="",E5955=""),"",E5955-D5955))</f>
        <v/>
      </c>
    </row>
    <row r="5956" spans="6:6" ht="16" x14ac:dyDescent="0.2">
      <c r="F5956" s="47" t="str">
        <f ca="1">IF(_SF_CORE!$A$2="BLOCK",NA(),IF(OR(D5956="",E5956=""),"",E5956-D5956))</f>
        <v/>
      </c>
    </row>
    <row r="5957" spans="6:6" ht="16" x14ac:dyDescent="0.2">
      <c r="F5957" s="47" t="str">
        <f ca="1">IF(_SF_CORE!$A$2="BLOCK",NA(),IF(OR(D5957="",E5957=""),"",E5957-D5957))</f>
        <v/>
      </c>
    </row>
    <row r="5958" spans="6:6" ht="16" x14ac:dyDescent="0.2">
      <c r="F5958" s="47" t="str">
        <f ca="1">IF(_SF_CORE!$A$2="BLOCK",NA(),IF(OR(D5958="",E5958=""),"",E5958-D5958))</f>
        <v/>
      </c>
    </row>
    <row r="5959" spans="6:6" ht="16" x14ac:dyDescent="0.2">
      <c r="F5959" s="47" t="str">
        <f ca="1">IF(_SF_CORE!$A$2="BLOCK",NA(),IF(OR(D5959="",E5959=""),"",E5959-D5959))</f>
        <v/>
      </c>
    </row>
    <row r="5960" spans="6:6" ht="16" x14ac:dyDescent="0.2">
      <c r="F5960" s="47" t="str">
        <f ca="1">IF(_SF_CORE!$A$2="BLOCK",NA(),IF(OR(D5960="",E5960=""),"",E5960-D5960))</f>
        <v/>
      </c>
    </row>
    <row r="5961" spans="6:6" ht="16" x14ac:dyDescent="0.2">
      <c r="F5961" s="47" t="str">
        <f ca="1">IF(_SF_CORE!$A$2="BLOCK",NA(),IF(OR(D5961="",E5961=""),"",E5961-D5961))</f>
        <v/>
      </c>
    </row>
    <row r="5962" spans="6:6" ht="16" x14ac:dyDescent="0.2">
      <c r="F5962" s="47" t="str">
        <f ca="1">IF(_SF_CORE!$A$2="BLOCK",NA(),IF(OR(D5962="",E5962=""),"",E5962-D5962))</f>
        <v/>
      </c>
    </row>
    <row r="5963" spans="6:6" ht="16" x14ac:dyDescent="0.2">
      <c r="F5963" s="47" t="str">
        <f ca="1">IF(_SF_CORE!$A$2="BLOCK",NA(),IF(OR(D5963="",E5963=""),"",E5963-D5963))</f>
        <v/>
      </c>
    </row>
    <row r="5964" spans="6:6" ht="16" x14ac:dyDescent="0.2">
      <c r="F5964" s="47" t="str">
        <f ca="1">IF(_SF_CORE!$A$2="BLOCK",NA(),IF(OR(D5964="",E5964=""),"",E5964-D5964))</f>
        <v/>
      </c>
    </row>
    <row r="5965" spans="6:6" ht="16" x14ac:dyDescent="0.2">
      <c r="F5965" s="47" t="str">
        <f ca="1">IF(_SF_CORE!$A$2="BLOCK",NA(),IF(OR(D5965="",E5965=""),"",E5965-D5965))</f>
        <v/>
      </c>
    </row>
    <row r="5966" spans="6:6" ht="16" x14ac:dyDescent="0.2">
      <c r="F5966" s="47" t="str">
        <f ca="1">IF(_SF_CORE!$A$2="BLOCK",NA(),IF(OR(D5966="",E5966=""),"",E5966-D5966))</f>
        <v/>
      </c>
    </row>
    <row r="5967" spans="6:6" ht="16" x14ac:dyDescent="0.2">
      <c r="F5967" s="47" t="str">
        <f ca="1">IF(_SF_CORE!$A$2="BLOCK",NA(),IF(OR(D5967="",E5967=""),"",E5967-D5967))</f>
        <v/>
      </c>
    </row>
    <row r="5968" spans="6:6" ht="16" x14ac:dyDescent="0.2">
      <c r="F5968" s="47" t="str">
        <f ca="1">IF(_SF_CORE!$A$2="BLOCK",NA(),IF(OR(D5968="",E5968=""),"",E5968-D5968))</f>
        <v/>
      </c>
    </row>
    <row r="5969" spans="6:6" ht="16" x14ac:dyDescent="0.2">
      <c r="F5969" s="47" t="str">
        <f ca="1">IF(_SF_CORE!$A$2="BLOCK",NA(),IF(OR(D5969="",E5969=""),"",E5969-D5969))</f>
        <v/>
      </c>
    </row>
    <row r="5970" spans="6:6" ht="16" x14ac:dyDescent="0.2">
      <c r="F5970" s="47" t="str">
        <f ca="1">IF(_SF_CORE!$A$2="BLOCK",NA(),IF(OR(D5970="",E5970=""),"",E5970-D5970))</f>
        <v/>
      </c>
    </row>
    <row r="5971" spans="6:6" ht="16" x14ac:dyDescent="0.2">
      <c r="F5971" s="47" t="str">
        <f ca="1">IF(_SF_CORE!$A$2="BLOCK",NA(),IF(OR(D5971="",E5971=""),"",E5971-D5971))</f>
        <v/>
      </c>
    </row>
    <row r="5972" spans="6:6" ht="16" x14ac:dyDescent="0.2">
      <c r="F5972" s="47" t="str">
        <f ca="1">IF(_SF_CORE!$A$2="BLOCK",NA(),IF(OR(D5972="",E5972=""),"",E5972-D5972))</f>
        <v/>
      </c>
    </row>
    <row r="5973" spans="6:6" ht="16" x14ac:dyDescent="0.2">
      <c r="F5973" s="47" t="str">
        <f ca="1">IF(_SF_CORE!$A$2="BLOCK",NA(),IF(OR(D5973="",E5973=""),"",E5973-D5973))</f>
        <v/>
      </c>
    </row>
    <row r="5974" spans="6:6" ht="16" x14ac:dyDescent="0.2">
      <c r="F5974" s="47" t="str">
        <f ca="1">IF(_SF_CORE!$A$2="BLOCK",NA(),IF(OR(D5974="",E5974=""),"",E5974-D5974))</f>
        <v/>
      </c>
    </row>
    <row r="5975" spans="6:6" ht="16" x14ac:dyDescent="0.2">
      <c r="F5975" s="47" t="str">
        <f ca="1">IF(_SF_CORE!$A$2="BLOCK",NA(),IF(OR(D5975="",E5975=""),"",E5975-D5975))</f>
        <v/>
      </c>
    </row>
    <row r="5976" spans="6:6" ht="16" x14ac:dyDescent="0.2">
      <c r="F5976" s="47" t="str">
        <f ca="1">IF(_SF_CORE!$A$2="BLOCK",NA(),IF(OR(D5976="",E5976=""),"",E5976-D5976))</f>
        <v/>
      </c>
    </row>
    <row r="5977" spans="6:6" ht="16" x14ac:dyDescent="0.2">
      <c r="F5977" s="47" t="str">
        <f ca="1">IF(_SF_CORE!$A$2="BLOCK",NA(),IF(OR(D5977="",E5977=""),"",E5977-D5977))</f>
        <v/>
      </c>
    </row>
    <row r="5978" spans="6:6" ht="16" x14ac:dyDescent="0.2">
      <c r="F5978" s="47" t="str">
        <f ca="1">IF(_SF_CORE!$A$2="BLOCK",NA(),IF(OR(D5978="",E5978=""),"",E5978-D5978))</f>
        <v/>
      </c>
    </row>
    <row r="5979" spans="6:6" ht="16" x14ac:dyDescent="0.2">
      <c r="F5979" s="47" t="str">
        <f ca="1">IF(_SF_CORE!$A$2="BLOCK",NA(),IF(OR(D5979="",E5979=""),"",E5979-D5979))</f>
        <v/>
      </c>
    </row>
    <row r="5980" spans="6:6" ht="16" x14ac:dyDescent="0.2">
      <c r="F5980" s="47" t="str">
        <f ca="1">IF(_SF_CORE!$A$2="BLOCK",NA(),IF(OR(D5980="",E5980=""),"",E5980-D5980))</f>
        <v/>
      </c>
    </row>
    <row r="5981" spans="6:6" ht="16" x14ac:dyDescent="0.2">
      <c r="F5981" s="47" t="str">
        <f ca="1">IF(_SF_CORE!$A$2="BLOCK",NA(),IF(OR(D5981="",E5981=""),"",E5981-D5981))</f>
        <v/>
      </c>
    </row>
    <row r="5982" spans="6:6" ht="16" x14ac:dyDescent="0.2">
      <c r="F5982" s="47" t="str">
        <f ca="1">IF(_SF_CORE!$A$2="BLOCK",NA(),IF(OR(D5982="",E5982=""),"",E5982-D5982))</f>
        <v/>
      </c>
    </row>
    <row r="5983" spans="6:6" ht="16" x14ac:dyDescent="0.2">
      <c r="F5983" s="47" t="str">
        <f ca="1">IF(_SF_CORE!$A$2="BLOCK",NA(),IF(OR(D5983="",E5983=""),"",E5983-D5983))</f>
        <v/>
      </c>
    </row>
    <row r="5984" spans="6:6" ht="16" x14ac:dyDescent="0.2">
      <c r="F5984" s="47" t="str">
        <f ca="1">IF(_SF_CORE!$A$2="BLOCK",NA(),IF(OR(D5984="",E5984=""),"",E5984-D5984))</f>
        <v/>
      </c>
    </row>
    <row r="5985" spans="6:6" ht="16" x14ac:dyDescent="0.2">
      <c r="F5985" s="47" t="str">
        <f ca="1">IF(_SF_CORE!$A$2="BLOCK",NA(),IF(OR(D5985="",E5985=""),"",E5985-D5985))</f>
        <v/>
      </c>
    </row>
    <row r="5986" spans="6:6" ht="16" x14ac:dyDescent="0.2">
      <c r="F5986" s="47" t="str">
        <f ca="1">IF(_SF_CORE!$A$2="BLOCK",NA(),IF(OR(D5986="",E5986=""),"",E5986-D5986))</f>
        <v/>
      </c>
    </row>
    <row r="5987" spans="6:6" ht="16" x14ac:dyDescent="0.2">
      <c r="F5987" s="47" t="str">
        <f ca="1">IF(_SF_CORE!$A$2="BLOCK",NA(),IF(OR(D5987="",E5987=""),"",E5987-D5987))</f>
        <v/>
      </c>
    </row>
    <row r="5988" spans="6:6" ht="16" x14ac:dyDescent="0.2">
      <c r="F5988" s="47" t="str">
        <f ca="1">IF(_SF_CORE!$A$2="BLOCK",NA(),IF(OR(D5988="",E5988=""),"",E5988-D5988))</f>
        <v/>
      </c>
    </row>
    <row r="5989" spans="6:6" ht="16" x14ac:dyDescent="0.2">
      <c r="F5989" s="47" t="str">
        <f ca="1">IF(_SF_CORE!$A$2="BLOCK",NA(),IF(OR(D5989="",E5989=""),"",E5989-D5989))</f>
        <v/>
      </c>
    </row>
    <row r="5990" spans="6:6" ht="16" x14ac:dyDescent="0.2">
      <c r="F5990" s="47" t="str">
        <f ca="1">IF(_SF_CORE!$A$2="BLOCK",NA(),IF(OR(D5990="",E5990=""),"",E5990-D5990))</f>
        <v/>
      </c>
    </row>
    <row r="5991" spans="6:6" ht="16" x14ac:dyDescent="0.2">
      <c r="F5991" s="47" t="str">
        <f ca="1">IF(_SF_CORE!$A$2="BLOCK",NA(),IF(OR(D5991="",E5991=""),"",E5991-D5991))</f>
        <v/>
      </c>
    </row>
    <row r="5992" spans="6:6" ht="16" x14ac:dyDescent="0.2">
      <c r="F5992" s="47" t="str">
        <f ca="1">IF(_SF_CORE!$A$2="BLOCK",NA(),IF(OR(D5992="",E5992=""),"",E5992-D5992))</f>
        <v/>
      </c>
    </row>
    <row r="5993" spans="6:6" ht="16" x14ac:dyDescent="0.2">
      <c r="F5993" s="47" t="str">
        <f ca="1">IF(_SF_CORE!$A$2="BLOCK",NA(),IF(OR(D5993="",E5993=""),"",E5993-D5993))</f>
        <v/>
      </c>
    </row>
    <row r="5994" spans="6:6" ht="16" x14ac:dyDescent="0.2">
      <c r="F5994" s="47" t="str">
        <f ca="1">IF(_SF_CORE!$A$2="BLOCK",NA(),IF(OR(D5994="",E5994=""),"",E5994-D5994))</f>
        <v/>
      </c>
    </row>
    <row r="5995" spans="6:6" ht="16" x14ac:dyDescent="0.2">
      <c r="F5995" s="47" t="str">
        <f ca="1">IF(_SF_CORE!$A$2="BLOCK",NA(),IF(OR(D5995="",E5995=""),"",E5995-D5995))</f>
        <v/>
      </c>
    </row>
    <row r="5996" spans="6:6" ht="16" x14ac:dyDescent="0.2">
      <c r="F5996" s="47" t="str">
        <f ca="1">IF(_SF_CORE!$A$2="BLOCK",NA(),IF(OR(D5996="",E5996=""),"",E5996-D5996))</f>
        <v/>
      </c>
    </row>
    <row r="5997" spans="6:6" ht="16" x14ac:dyDescent="0.2">
      <c r="F5997" s="47" t="str">
        <f ca="1">IF(_SF_CORE!$A$2="BLOCK",NA(),IF(OR(D5997="",E5997=""),"",E5997-D5997))</f>
        <v/>
      </c>
    </row>
    <row r="5998" spans="6:6" ht="16" x14ac:dyDescent="0.2">
      <c r="F5998" s="47" t="str">
        <f ca="1">IF(_SF_CORE!$A$2="BLOCK",NA(),IF(OR(D5998="",E5998=""),"",E5998-D5998))</f>
        <v/>
      </c>
    </row>
    <row r="5999" spans="6:6" ht="16" x14ac:dyDescent="0.2">
      <c r="F5999" s="47" t="str">
        <f ca="1">IF(_SF_CORE!$A$2="BLOCK",NA(),IF(OR(D5999="",E5999=""),"",E5999-D5999))</f>
        <v/>
      </c>
    </row>
    <row r="6000" spans="6:6" ht="16" x14ac:dyDescent="0.2">
      <c r="F6000" s="47" t="str">
        <f ca="1">IF(_SF_CORE!$A$2="BLOCK",NA(),IF(OR(D6000="",E6000=""),"",E6000-D6000))</f>
        <v/>
      </c>
    </row>
    <row r="6001" spans="6:6" ht="16" x14ac:dyDescent="0.2">
      <c r="F6001" s="47" t="str">
        <f ca="1">IF(_SF_CORE!$A$2="BLOCK",NA(),IF(OR(D6001="",E6001=""),"",E6001-D6001))</f>
        <v/>
      </c>
    </row>
    <row r="6002" spans="6:6" ht="16" x14ac:dyDescent="0.2">
      <c r="F6002" s="47" t="str">
        <f ca="1">IF(_SF_CORE!$A$2="BLOCK",NA(),IF(OR(D6002="",E6002=""),"",E6002-D6002))</f>
        <v/>
      </c>
    </row>
    <row r="6003" spans="6:6" ht="16" x14ac:dyDescent="0.2">
      <c r="F6003" s="47" t="str">
        <f ca="1">IF(_SF_CORE!$A$2="BLOCK",NA(),IF(OR(D6003="",E6003=""),"",E6003-D6003))</f>
        <v/>
      </c>
    </row>
    <row r="6004" spans="6:6" ht="16" x14ac:dyDescent="0.2">
      <c r="F6004" s="47" t="str">
        <f ca="1">IF(_SF_CORE!$A$2="BLOCK",NA(),IF(OR(D6004="",E6004=""),"",E6004-D6004))</f>
        <v/>
      </c>
    </row>
    <row r="6005" spans="6:6" ht="16" x14ac:dyDescent="0.2">
      <c r="F6005" s="47" t="str">
        <f ca="1">IF(_SF_CORE!$A$2="BLOCK",NA(),IF(OR(D6005="",E6005=""),"",E6005-D6005))</f>
        <v/>
      </c>
    </row>
    <row r="6006" spans="6:6" ht="16" x14ac:dyDescent="0.2">
      <c r="F6006" s="47" t="str">
        <f ca="1">IF(_SF_CORE!$A$2="BLOCK",NA(),IF(OR(D6006="",E6006=""),"",E6006-D6006))</f>
        <v/>
      </c>
    </row>
    <row r="6007" spans="6:6" ht="16" x14ac:dyDescent="0.2">
      <c r="F6007" s="47" t="str">
        <f ca="1">IF(_SF_CORE!$A$2="BLOCK",NA(),IF(OR(D6007="",E6007=""),"",E6007-D6007))</f>
        <v/>
      </c>
    </row>
    <row r="6008" spans="6:6" ht="16" x14ac:dyDescent="0.2">
      <c r="F6008" s="47" t="str">
        <f ca="1">IF(_SF_CORE!$A$2="BLOCK",NA(),IF(OR(D6008="",E6008=""),"",E6008-D6008))</f>
        <v/>
      </c>
    </row>
    <row r="6009" spans="6:6" ht="16" x14ac:dyDescent="0.2">
      <c r="F6009" s="47" t="str">
        <f ca="1">IF(_SF_CORE!$A$2="BLOCK",NA(),IF(OR(D6009="",E6009=""),"",E6009-D6009))</f>
        <v/>
      </c>
    </row>
    <row r="6010" spans="6:6" ht="16" x14ac:dyDescent="0.2">
      <c r="F6010" s="47" t="str">
        <f ca="1">IF(_SF_CORE!$A$2="BLOCK",NA(),IF(OR(D6010="",E6010=""),"",E6010-D6010))</f>
        <v/>
      </c>
    </row>
    <row r="6011" spans="6:6" ht="16" x14ac:dyDescent="0.2">
      <c r="F6011" s="47" t="str">
        <f ca="1">IF(_SF_CORE!$A$2="BLOCK",NA(),IF(OR(D6011="",E6011=""),"",E6011-D6011))</f>
        <v/>
      </c>
    </row>
    <row r="6012" spans="6:6" ht="16" x14ac:dyDescent="0.2">
      <c r="F6012" s="47" t="str">
        <f ca="1">IF(_SF_CORE!$A$2="BLOCK",NA(),IF(OR(D6012="",E6012=""),"",E6012-D6012))</f>
        <v/>
      </c>
    </row>
    <row r="6013" spans="6:6" ht="16" x14ac:dyDescent="0.2">
      <c r="F6013" s="47" t="str">
        <f ca="1">IF(_SF_CORE!$A$2="BLOCK",NA(),IF(OR(D6013="",E6013=""),"",E6013-D6013))</f>
        <v/>
      </c>
    </row>
    <row r="6014" spans="6:6" ht="16" x14ac:dyDescent="0.2">
      <c r="F6014" s="47" t="str">
        <f ca="1">IF(_SF_CORE!$A$2="BLOCK",NA(),IF(OR(D6014="",E6014=""),"",E6014-D6014))</f>
        <v/>
      </c>
    </row>
    <row r="6015" spans="6:6" ht="16" x14ac:dyDescent="0.2">
      <c r="F6015" s="47" t="str">
        <f ca="1">IF(_SF_CORE!$A$2="BLOCK",NA(),IF(OR(D6015="",E6015=""),"",E6015-D6015))</f>
        <v/>
      </c>
    </row>
    <row r="6016" spans="6:6" ht="16" x14ac:dyDescent="0.2">
      <c r="F6016" s="47" t="str">
        <f ca="1">IF(_SF_CORE!$A$2="BLOCK",NA(),IF(OR(D6016="",E6016=""),"",E6016-D6016))</f>
        <v/>
      </c>
    </row>
    <row r="6017" spans="6:6" ht="16" x14ac:dyDescent="0.2">
      <c r="F6017" s="47" t="str">
        <f ca="1">IF(_SF_CORE!$A$2="BLOCK",NA(),IF(OR(D6017="",E6017=""),"",E6017-D6017))</f>
        <v/>
      </c>
    </row>
    <row r="6018" spans="6:6" ht="16" x14ac:dyDescent="0.2">
      <c r="F6018" s="47" t="str">
        <f ca="1">IF(_SF_CORE!$A$2="BLOCK",NA(),IF(OR(D6018="",E6018=""),"",E6018-D6018))</f>
        <v/>
      </c>
    </row>
    <row r="6019" spans="6:6" ht="16" x14ac:dyDescent="0.2">
      <c r="F6019" s="47" t="str">
        <f ca="1">IF(_SF_CORE!$A$2="BLOCK",NA(),IF(OR(D6019="",E6019=""),"",E6019-D6019))</f>
        <v/>
      </c>
    </row>
    <row r="6020" spans="6:6" ht="16" x14ac:dyDescent="0.2">
      <c r="F6020" s="47" t="str">
        <f ca="1">IF(_SF_CORE!$A$2="BLOCK",NA(),IF(OR(D6020="",E6020=""),"",E6020-D6020))</f>
        <v/>
      </c>
    </row>
    <row r="6021" spans="6:6" ht="16" x14ac:dyDescent="0.2">
      <c r="F6021" s="47" t="str">
        <f ca="1">IF(_SF_CORE!$A$2="BLOCK",NA(),IF(OR(D6021="",E6021=""),"",E6021-D6021))</f>
        <v/>
      </c>
    </row>
    <row r="6022" spans="6:6" ht="16" x14ac:dyDescent="0.2">
      <c r="F6022" s="47" t="str">
        <f ca="1">IF(_SF_CORE!$A$2="BLOCK",NA(),IF(OR(D6022="",E6022=""),"",E6022-D6022))</f>
        <v/>
      </c>
    </row>
    <row r="6023" spans="6:6" ht="16" x14ac:dyDescent="0.2">
      <c r="F6023" s="47" t="str">
        <f ca="1">IF(_SF_CORE!$A$2="BLOCK",NA(),IF(OR(D6023="",E6023=""),"",E6023-D6023))</f>
        <v/>
      </c>
    </row>
    <row r="6024" spans="6:6" ht="16" x14ac:dyDescent="0.2">
      <c r="F6024" s="47" t="str">
        <f ca="1">IF(_SF_CORE!$A$2="BLOCK",NA(),IF(OR(D6024="",E6024=""),"",E6024-D6024))</f>
        <v/>
      </c>
    </row>
    <row r="6025" spans="6:6" ht="16" x14ac:dyDescent="0.2">
      <c r="F6025" s="47" t="str">
        <f ca="1">IF(_SF_CORE!$A$2="BLOCK",NA(),IF(OR(D6025="",E6025=""),"",E6025-D6025))</f>
        <v/>
      </c>
    </row>
    <row r="6026" spans="6:6" ht="16" x14ac:dyDescent="0.2">
      <c r="F6026" s="47" t="str">
        <f ca="1">IF(_SF_CORE!$A$2="BLOCK",NA(),IF(OR(D6026="",E6026=""),"",E6026-D6026))</f>
        <v/>
      </c>
    </row>
    <row r="6027" spans="6:6" ht="16" x14ac:dyDescent="0.2">
      <c r="F6027" s="47" t="str">
        <f ca="1">IF(_SF_CORE!$A$2="BLOCK",NA(),IF(OR(D6027="",E6027=""),"",E6027-D6027))</f>
        <v/>
      </c>
    </row>
    <row r="6028" spans="6:6" ht="16" x14ac:dyDescent="0.2">
      <c r="F6028" s="47" t="str">
        <f ca="1">IF(_SF_CORE!$A$2="BLOCK",NA(),IF(OR(D6028="",E6028=""),"",E6028-D6028))</f>
        <v/>
      </c>
    </row>
    <row r="6029" spans="6:6" ht="16" x14ac:dyDescent="0.2">
      <c r="F6029" s="47" t="str">
        <f ca="1">IF(_SF_CORE!$A$2="BLOCK",NA(),IF(OR(D6029="",E6029=""),"",E6029-D6029))</f>
        <v/>
      </c>
    </row>
    <row r="6030" spans="6:6" ht="16" x14ac:dyDescent="0.2">
      <c r="F6030" s="47" t="str">
        <f ca="1">IF(_SF_CORE!$A$2="BLOCK",NA(),IF(OR(D6030="",E6030=""),"",E6030-D6030))</f>
        <v/>
      </c>
    </row>
    <row r="6031" spans="6:6" ht="16" x14ac:dyDescent="0.2">
      <c r="F6031" s="47" t="str">
        <f ca="1">IF(_SF_CORE!$A$2="BLOCK",NA(),IF(OR(D6031="",E6031=""),"",E6031-D6031))</f>
        <v/>
      </c>
    </row>
    <row r="6032" spans="6:6" ht="16" x14ac:dyDescent="0.2">
      <c r="F6032" s="47" t="str">
        <f ca="1">IF(_SF_CORE!$A$2="BLOCK",NA(),IF(OR(D6032="",E6032=""),"",E6032-D6032))</f>
        <v/>
      </c>
    </row>
    <row r="6033" spans="6:6" ht="16" x14ac:dyDescent="0.2">
      <c r="F6033" s="47" t="str">
        <f ca="1">IF(_SF_CORE!$A$2="BLOCK",NA(),IF(OR(D6033="",E6033=""),"",E6033-D6033))</f>
        <v/>
      </c>
    </row>
    <row r="6034" spans="6:6" ht="16" x14ac:dyDescent="0.2">
      <c r="F6034" s="47" t="str">
        <f ca="1">IF(_SF_CORE!$A$2="BLOCK",NA(),IF(OR(D6034="",E6034=""),"",E6034-D6034))</f>
        <v/>
      </c>
    </row>
    <row r="6035" spans="6:6" ht="16" x14ac:dyDescent="0.2">
      <c r="F6035" s="47" t="str">
        <f ca="1">IF(_SF_CORE!$A$2="BLOCK",NA(),IF(OR(D6035="",E6035=""),"",E6035-D6035))</f>
        <v/>
      </c>
    </row>
    <row r="6036" spans="6:6" ht="16" x14ac:dyDescent="0.2">
      <c r="F6036" s="47" t="str">
        <f ca="1">IF(_SF_CORE!$A$2="BLOCK",NA(),IF(OR(D6036="",E6036=""),"",E6036-D6036))</f>
        <v/>
      </c>
    </row>
    <row r="6037" spans="6:6" ht="16" x14ac:dyDescent="0.2">
      <c r="F6037" s="47" t="str">
        <f ca="1">IF(_SF_CORE!$A$2="BLOCK",NA(),IF(OR(D6037="",E6037=""),"",E6037-D6037))</f>
        <v/>
      </c>
    </row>
    <row r="6038" spans="6:6" ht="16" x14ac:dyDescent="0.2">
      <c r="F6038" s="47" t="str">
        <f ca="1">IF(_SF_CORE!$A$2="BLOCK",NA(),IF(OR(D6038="",E6038=""),"",E6038-D6038))</f>
        <v/>
      </c>
    </row>
    <row r="6039" spans="6:6" ht="16" x14ac:dyDescent="0.2">
      <c r="F6039" s="47" t="str">
        <f ca="1">IF(_SF_CORE!$A$2="BLOCK",NA(),IF(OR(D6039="",E6039=""),"",E6039-D6039))</f>
        <v/>
      </c>
    </row>
    <row r="6040" spans="6:6" ht="16" x14ac:dyDescent="0.2">
      <c r="F6040" s="47" t="str">
        <f ca="1">IF(_SF_CORE!$A$2="BLOCK",NA(),IF(OR(D6040="",E6040=""),"",E6040-D6040))</f>
        <v/>
      </c>
    </row>
    <row r="6041" spans="6:6" ht="16" x14ac:dyDescent="0.2">
      <c r="F6041" s="47" t="str">
        <f ca="1">IF(_SF_CORE!$A$2="BLOCK",NA(),IF(OR(D6041="",E6041=""),"",E6041-D6041))</f>
        <v/>
      </c>
    </row>
    <row r="6042" spans="6:6" ht="16" x14ac:dyDescent="0.2">
      <c r="F6042" s="47" t="str">
        <f ca="1">IF(_SF_CORE!$A$2="BLOCK",NA(),IF(OR(D6042="",E6042=""),"",E6042-D6042))</f>
        <v/>
      </c>
    </row>
    <row r="6043" spans="6:6" ht="16" x14ac:dyDescent="0.2">
      <c r="F6043" s="47" t="str">
        <f ca="1">IF(_SF_CORE!$A$2="BLOCK",NA(),IF(OR(D6043="",E6043=""),"",E6043-D6043))</f>
        <v/>
      </c>
    </row>
    <row r="6044" spans="6:6" ht="16" x14ac:dyDescent="0.2">
      <c r="F6044" s="47" t="str">
        <f ca="1">IF(_SF_CORE!$A$2="BLOCK",NA(),IF(OR(D6044="",E6044=""),"",E6044-D6044))</f>
        <v/>
      </c>
    </row>
    <row r="6045" spans="6:6" ht="16" x14ac:dyDescent="0.2">
      <c r="F6045" s="47" t="str">
        <f ca="1">IF(_SF_CORE!$A$2="BLOCK",NA(),IF(OR(D6045="",E6045=""),"",E6045-D6045))</f>
        <v/>
      </c>
    </row>
    <row r="6046" spans="6:6" ht="16" x14ac:dyDescent="0.2">
      <c r="F6046" s="47" t="str">
        <f ca="1">IF(_SF_CORE!$A$2="BLOCK",NA(),IF(OR(D6046="",E6046=""),"",E6046-D6046))</f>
        <v/>
      </c>
    </row>
    <row r="6047" spans="6:6" ht="16" x14ac:dyDescent="0.2">
      <c r="F6047" s="47" t="str">
        <f ca="1">IF(_SF_CORE!$A$2="BLOCK",NA(),IF(OR(D6047="",E6047=""),"",E6047-D6047))</f>
        <v/>
      </c>
    </row>
    <row r="6048" spans="6:6" ht="16" x14ac:dyDescent="0.2">
      <c r="F6048" s="47" t="str">
        <f ca="1">IF(_SF_CORE!$A$2="BLOCK",NA(),IF(OR(D6048="",E6048=""),"",E6048-D6048))</f>
        <v/>
      </c>
    </row>
    <row r="6049" spans="6:6" ht="16" x14ac:dyDescent="0.2">
      <c r="F6049" s="47" t="str">
        <f ca="1">IF(_SF_CORE!$A$2="BLOCK",NA(),IF(OR(D6049="",E6049=""),"",E6049-D6049))</f>
        <v/>
      </c>
    </row>
    <row r="6050" spans="6:6" ht="16" x14ac:dyDescent="0.2">
      <c r="F6050" s="47" t="str">
        <f ca="1">IF(_SF_CORE!$A$2="BLOCK",NA(),IF(OR(D6050="",E6050=""),"",E6050-D6050))</f>
        <v/>
      </c>
    </row>
    <row r="6051" spans="6:6" ht="16" x14ac:dyDescent="0.2">
      <c r="F6051" s="47" t="str">
        <f ca="1">IF(_SF_CORE!$A$2="BLOCK",NA(),IF(OR(D6051="",E6051=""),"",E6051-D6051))</f>
        <v/>
      </c>
    </row>
    <row r="6052" spans="6:6" ht="16" x14ac:dyDescent="0.2">
      <c r="F6052" s="47" t="str">
        <f ca="1">IF(_SF_CORE!$A$2="BLOCK",NA(),IF(OR(D6052="",E6052=""),"",E6052-D6052))</f>
        <v/>
      </c>
    </row>
    <row r="6053" spans="6:6" ht="16" x14ac:dyDescent="0.2">
      <c r="F6053" s="47" t="str">
        <f ca="1">IF(_SF_CORE!$A$2="BLOCK",NA(),IF(OR(D6053="",E6053=""),"",E6053-D6053))</f>
        <v/>
      </c>
    </row>
    <row r="6054" spans="6:6" ht="16" x14ac:dyDescent="0.2">
      <c r="F6054" s="47" t="str">
        <f ca="1">IF(_SF_CORE!$A$2="BLOCK",NA(),IF(OR(D6054="",E6054=""),"",E6054-D6054))</f>
        <v/>
      </c>
    </row>
    <row r="6055" spans="6:6" ht="16" x14ac:dyDescent="0.2">
      <c r="F6055" s="47" t="str">
        <f ca="1">IF(_SF_CORE!$A$2="BLOCK",NA(),IF(OR(D6055="",E6055=""),"",E6055-D6055))</f>
        <v/>
      </c>
    </row>
    <row r="6056" spans="6:6" ht="16" x14ac:dyDescent="0.2">
      <c r="F6056" s="47" t="str">
        <f ca="1">IF(_SF_CORE!$A$2="BLOCK",NA(),IF(OR(D6056="",E6056=""),"",E6056-D6056))</f>
        <v/>
      </c>
    </row>
    <row r="6057" spans="6:6" ht="16" x14ac:dyDescent="0.2">
      <c r="F6057" s="47" t="str">
        <f ca="1">IF(_SF_CORE!$A$2="BLOCK",NA(),IF(OR(D6057="",E6057=""),"",E6057-D6057))</f>
        <v/>
      </c>
    </row>
    <row r="6058" spans="6:6" ht="16" x14ac:dyDescent="0.2">
      <c r="F6058" s="47" t="str">
        <f ca="1">IF(_SF_CORE!$A$2="BLOCK",NA(),IF(OR(D6058="",E6058=""),"",E6058-D6058))</f>
        <v/>
      </c>
    </row>
    <row r="6059" spans="6:6" ht="16" x14ac:dyDescent="0.2">
      <c r="F6059" s="47" t="str">
        <f ca="1">IF(_SF_CORE!$A$2="BLOCK",NA(),IF(OR(D6059="",E6059=""),"",E6059-D6059))</f>
        <v/>
      </c>
    </row>
    <row r="6060" spans="6:6" ht="16" x14ac:dyDescent="0.2">
      <c r="F6060" s="47" t="str">
        <f ca="1">IF(_SF_CORE!$A$2="BLOCK",NA(),IF(OR(D6060="",E6060=""),"",E6060-D6060))</f>
        <v/>
      </c>
    </row>
    <row r="6061" spans="6:6" ht="16" x14ac:dyDescent="0.2">
      <c r="F6061" s="47" t="str">
        <f ca="1">IF(_SF_CORE!$A$2="BLOCK",NA(),IF(OR(D6061="",E6061=""),"",E6061-D6061))</f>
        <v/>
      </c>
    </row>
    <row r="6062" spans="6:6" ht="16" x14ac:dyDescent="0.2">
      <c r="F6062" s="47" t="str">
        <f ca="1">IF(_SF_CORE!$A$2="BLOCK",NA(),IF(OR(D6062="",E6062=""),"",E6062-D6062))</f>
        <v/>
      </c>
    </row>
    <row r="6063" spans="6:6" ht="16" x14ac:dyDescent="0.2">
      <c r="F6063" s="47" t="str">
        <f ca="1">IF(_SF_CORE!$A$2="BLOCK",NA(),IF(OR(D6063="",E6063=""),"",E6063-D6063))</f>
        <v/>
      </c>
    </row>
    <row r="6064" spans="6:6" ht="16" x14ac:dyDescent="0.2">
      <c r="F6064" s="47" t="str">
        <f ca="1">IF(_SF_CORE!$A$2="BLOCK",NA(),IF(OR(D6064="",E6064=""),"",E6064-D6064))</f>
        <v/>
      </c>
    </row>
    <row r="6065" spans="6:6" ht="16" x14ac:dyDescent="0.2">
      <c r="F6065" s="47" t="str">
        <f ca="1">IF(_SF_CORE!$A$2="BLOCK",NA(),IF(OR(D6065="",E6065=""),"",E6065-D6065))</f>
        <v/>
      </c>
    </row>
    <row r="6066" spans="6:6" ht="16" x14ac:dyDescent="0.2">
      <c r="F6066" s="47" t="str">
        <f ca="1">IF(_SF_CORE!$A$2="BLOCK",NA(),IF(OR(D6066="",E6066=""),"",E6066-D6066))</f>
        <v/>
      </c>
    </row>
    <row r="6067" spans="6:6" ht="16" x14ac:dyDescent="0.2">
      <c r="F6067" s="47" t="str">
        <f ca="1">IF(_SF_CORE!$A$2="BLOCK",NA(),IF(OR(D6067="",E6067=""),"",E6067-D6067))</f>
        <v/>
      </c>
    </row>
    <row r="6068" spans="6:6" ht="16" x14ac:dyDescent="0.2">
      <c r="F6068" s="47" t="str">
        <f ca="1">IF(_SF_CORE!$A$2="BLOCK",NA(),IF(OR(D6068="",E6068=""),"",E6068-D6068))</f>
        <v/>
      </c>
    </row>
    <row r="6069" spans="6:6" ht="16" x14ac:dyDescent="0.2">
      <c r="F6069" s="47" t="str">
        <f ca="1">IF(_SF_CORE!$A$2="BLOCK",NA(),IF(OR(D6069="",E6069=""),"",E6069-D6069))</f>
        <v/>
      </c>
    </row>
    <row r="6070" spans="6:6" ht="16" x14ac:dyDescent="0.2">
      <c r="F6070" s="47" t="str">
        <f ca="1">IF(_SF_CORE!$A$2="BLOCK",NA(),IF(OR(D6070="",E6070=""),"",E6070-D6070))</f>
        <v/>
      </c>
    </row>
    <row r="6071" spans="6:6" ht="16" x14ac:dyDescent="0.2">
      <c r="F6071" s="47" t="str">
        <f ca="1">IF(_SF_CORE!$A$2="BLOCK",NA(),IF(OR(D6071="",E6071=""),"",E6071-D6071))</f>
        <v/>
      </c>
    </row>
    <row r="6072" spans="6:6" ht="16" x14ac:dyDescent="0.2">
      <c r="F6072" s="47" t="str">
        <f ca="1">IF(_SF_CORE!$A$2="BLOCK",NA(),IF(OR(D6072="",E6072=""),"",E6072-D6072))</f>
        <v/>
      </c>
    </row>
    <row r="6073" spans="6:6" ht="16" x14ac:dyDescent="0.2">
      <c r="F6073" s="47" t="str">
        <f ca="1">IF(_SF_CORE!$A$2="BLOCK",NA(),IF(OR(D6073="",E6073=""),"",E6073-D6073))</f>
        <v/>
      </c>
    </row>
    <row r="6074" spans="6:6" ht="16" x14ac:dyDescent="0.2">
      <c r="F6074" s="47" t="str">
        <f ca="1">IF(_SF_CORE!$A$2="BLOCK",NA(),IF(OR(D6074="",E6074=""),"",E6074-D6074))</f>
        <v/>
      </c>
    </row>
    <row r="6075" spans="6:6" ht="16" x14ac:dyDescent="0.2">
      <c r="F6075" s="47" t="str">
        <f ca="1">IF(_SF_CORE!$A$2="BLOCK",NA(),IF(OR(D6075="",E6075=""),"",E6075-D6075))</f>
        <v/>
      </c>
    </row>
    <row r="6076" spans="6:6" ht="16" x14ac:dyDescent="0.2">
      <c r="F6076" s="47" t="str">
        <f ca="1">IF(_SF_CORE!$A$2="BLOCK",NA(),IF(OR(D6076="",E6076=""),"",E6076-D6076))</f>
        <v/>
      </c>
    </row>
    <row r="6077" spans="6:6" ht="16" x14ac:dyDescent="0.2">
      <c r="F6077" s="47" t="str">
        <f ca="1">IF(_SF_CORE!$A$2="BLOCK",NA(),IF(OR(D6077="",E6077=""),"",E6077-D6077))</f>
        <v/>
      </c>
    </row>
    <row r="6078" spans="6:6" ht="16" x14ac:dyDescent="0.2">
      <c r="F6078" s="47" t="str">
        <f ca="1">IF(_SF_CORE!$A$2="BLOCK",NA(),IF(OR(D6078="",E6078=""),"",E6078-D6078))</f>
        <v/>
      </c>
    </row>
    <row r="6079" spans="6:6" ht="16" x14ac:dyDescent="0.2">
      <c r="F6079" s="47" t="str">
        <f ca="1">IF(_SF_CORE!$A$2="BLOCK",NA(),IF(OR(D6079="",E6079=""),"",E6079-D6079))</f>
        <v/>
      </c>
    </row>
    <row r="6080" spans="6:6" ht="16" x14ac:dyDescent="0.2">
      <c r="F6080" s="47" t="str">
        <f ca="1">IF(_SF_CORE!$A$2="BLOCK",NA(),IF(OR(D6080="",E6080=""),"",E6080-D6080))</f>
        <v/>
      </c>
    </row>
    <row r="6081" spans="6:6" ht="16" x14ac:dyDescent="0.2">
      <c r="F6081" s="47" t="str">
        <f ca="1">IF(_SF_CORE!$A$2="BLOCK",NA(),IF(OR(D6081="",E6081=""),"",E6081-D6081))</f>
        <v/>
      </c>
    </row>
    <row r="6082" spans="6:6" ht="16" x14ac:dyDescent="0.2">
      <c r="F6082" s="47" t="str">
        <f ca="1">IF(_SF_CORE!$A$2="BLOCK",NA(),IF(OR(D6082="",E6082=""),"",E6082-D6082))</f>
        <v/>
      </c>
    </row>
    <row r="6083" spans="6:6" ht="16" x14ac:dyDescent="0.2">
      <c r="F6083" s="47" t="str">
        <f ca="1">IF(_SF_CORE!$A$2="BLOCK",NA(),IF(OR(D6083="",E6083=""),"",E6083-D6083))</f>
        <v/>
      </c>
    </row>
    <row r="6084" spans="6:6" ht="16" x14ac:dyDescent="0.2">
      <c r="F6084" s="47" t="str">
        <f ca="1">IF(_SF_CORE!$A$2="BLOCK",NA(),IF(OR(D6084="",E6084=""),"",E6084-D6084))</f>
        <v/>
      </c>
    </row>
    <row r="6085" spans="6:6" ht="16" x14ac:dyDescent="0.2">
      <c r="F6085" s="47" t="str">
        <f ca="1">IF(_SF_CORE!$A$2="BLOCK",NA(),IF(OR(D6085="",E6085=""),"",E6085-D6085))</f>
        <v/>
      </c>
    </row>
    <row r="6086" spans="6:6" ht="16" x14ac:dyDescent="0.2">
      <c r="F6086" s="47" t="str">
        <f ca="1">IF(_SF_CORE!$A$2="BLOCK",NA(),IF(OR(D6086="",E6086=""),"",E6086-D6086))</f>
        <v/>
      </c>
    </row>
    <row r="6087" spans="6:6" ht="16" x14ac:dyDescent="0.2">
      <c r="F6087" s="47" t="str">
        <f ca="1">IF(_SF_CORE!$A$2="BLOCK",NA(),IF(OR(D6087="",E6087=""),"",E6087-D6087))</f>
        <v/>
      </c>
    </row>
    <row r="6088" spans="6:6" ht="16" x14ac:dyDescent="0.2">
      <c r="F6088" s="47" t="str">
        <f ca="1">IF(_SF_CORE!$A$2="BLOCK",NA(),IF(OR(D6088="",E6088=""),"",E6088-D6088))</f>
        <v/>
      </c>
    </row>
    <row r="6089" spans="6:6" ht="16" x14ac:dyDescent="0.2">
      <c r="F6089" s="47" t="str">
        <f ca="1">IF(_SF_CORE!$A$2="BLOCK",NA(),IF(OR(D6089="",E6089=""),"",E6089-D6089))</f>
        <v/>
      </c>
    </row>
    <row r="6090" spans="6:6" ht="16" x14ac:dyDescent="0.2">
      <c r="F6090" s="47" t="str">
        <f ca="1">IF(_SF_CORE!$A$2="BLOCK",NA(),IF(OR(D6090="",E6090=""),"",E6090-D6090))</f>
        <v/>
      </c>
    </row>
    <row r="6091" spans="6:6" ht="16" x14ac:dyDescent="0.2">
      <c r="F6091" s="47" t="str">
        <f ca="1">IF(_SF_CORE!$A$2="BLOCK",NA(),IF(OR(D6091="",E6091=""),"",E6091-D6091))</f>
        <v/>
      </c>
    </row>
    <row r="6092" spans="6:6" ht="16" x14ac:dyDescent="0.2">
      <c r="F6092" s="47" t="str">
        <f ca="1">IF(_SF_CORE!$A$2="BLOCK",NA(),IF(OR(D6092="",E6092=""),"",E6092-D6092))</f>
        <v/>
      </c>
    </row>
    <row r="6093" spans="6:6" ht="16" x14ac:dyDescent="0.2">
      <c r="F6093" s="47" t="str">
        <f ca="1">IF(_SF_CORE!$A$2="BLOCK",NA(),IF(OR(D6093="",E6093=""),"",E6093-D6093))</f>
        <v/>
      </c>
    </row>
    <row r="6094" spans="6:6" ht="16" x14ac:dyDescent="0.2">
      <c r="F6094" s="47" t="str">
        <f ca="1">IF(_SF_CORE!$A$2="BLOCK",NA(),IF(OR(D6094="",E6094=""),"",E6094-D6094))</f>
        <v/>
      </c>
    </row>
    <row r="6095" spans="6:6" ht="16" x14ac:dyDescent="0.2">
      <c r="F6095" s="47" t="str">
        <f ca="1">IF(_SF_CORE!$A$2="BLOCK",NA(),IF(OR(D6095="",E6095=""),"",E6095-D6095))</f>
        <v/>
      </c>
    </row>
    <row r="6096" spans="6:6" ht="16" x14ac:dyDescent="0.2">
      <c r="F6096" s="47" t="str">
        <f ca="1">IF(_SF_CORE!$A$2="BLOCK",NA(),IF(OR(D6096="",E6096=""),"",E6096-D6096))</f>
        <v/>
      </c>
    </row>
    <row r="6097" spans="6:6" ht="16" x14ac:dyDescent="0.2">
      <c r="F6097" s="47" t="str">
        <f ca="1">IF(_SF_CORE!$A$2="BLOCK",NA(),IF(OR(D6097="",E6097=""),"",E6097-D6097))</f>
        <v/>
      </c>
    </row>
    <row r="6098" spans="6:6" ht="16" x14ac:dyDescent="0.2">
      <c r="F6098" s="47" t="str">
        <f ca="1">IF(_SF_CORE!$A$2="BLOCK",NA(),IF(OR(D6098="",E6098=""),"",E6098-D6098))</f>
        <v/>
      </c>
    </row>
    <row r="6099" spans="6:6" ht="16" x14ac:dyDescent="0.2">
      <c r="F6099" s="47" t="str">
        <f ca="1">IF(_SF_CORE!$A$2="BLOCK",NA(),IF(OR(D6099="",E6099=""),"",E6099-D6099))</f>
        <v/>
      </c>
    </row>
    <row r="6100" spans="6:6" ht="16" x14ac:dyDescent="0.2">
      <c r="F6100" s="47" t="str">
        <f ca="1">IF(_SF_CORE!$A$2="BLOCK",NA(),IF(OR(D6100="",E6100=""),"",E6100-D6100))</f>
        <v/>
      </c>
    </row>
    <row r="6101" spans="6:6" ht="16" x14ac:dyDescent="0.2">
      <c r="F6101" s="47" t="str">
        <f ca="1">IF(_SF_CORE!$A$2="BLOCK",NA(),IF(OR(D6101="",E6101=""),"",E6101-D6101))</f>
        <v/>
      </c>
    </row>
    <row r="6102" spans="6:6" ht="16" x14ac:dyDescent="0.2">
      <c r="F6102" s="47" t="str">
        <f ca="1">IF(_SF_CORE!$A$2="BLOCK",NA(),IF(OR(D6102="",E6102=""),"",E6102-D6102))</f>
        <v/>
      </c>
    </row>
    <row r="6103" spans="6:6" ht="16" x14ac:dyDescent="0.2">
      <c r="F6103" s="47" t="str">
        <f ca="1">IF(_SF_CORE!$A$2="BLOCK",NA(),IF(OR(D6103="",E6103=""),"",E6103-D6103))</f>
        <v/>
      </c>
    </row>
    <row r="6104" spans="6:6" ht="16" x14ac:dyDescent="0.2">
      <c r="F6104" s="47" t="str">
        <f ca="1">IF(_SF_CORE!$A$2="BLOCK",NA(),IF(OR(D6104="",E6104=""),"",E6104-D6104))</f>
        <v/>
      </c>
    </row>
    <row r="6105" spans="6:6" ht="16" x14ac:dyDescent="0.2">
      <c r="F6105" s="47" t="str">
        <f ca="1">IF(_SF_CORE!$A$2="BLOCK",NA(),IF(OR(D6105="",E6105=""),"",E6105-D6105))</f>
        <v/>
      </c>
    </row>
    <row r="6106" spans="6:6" ht="16" x14ac:dyDescent="0.2">
      <c r="F6106" s="47" t="str">
        <f ca="1">IF(_SF_CORE!$A$2="BLOCK",NA(),IF(OR(D6106="",E6106=""),"",E6106-D6106))</f>
        <v/>
      </c>
    </row>
    <row r="6107" spans="6:6" ht="16" x14ac:dyDescent="0.2">
      <c r="F6107" s="47" t="str">
        <f ca="1">IF(_SF_CORE!$A$2="BLOCK",NA(),IF(OR(D6107="",E6107=""),"",E6107-D6107))</f>
        <v/>
      </c>
    </row>
    <row r="6108" spans="6:6" ht="16" x14ac:dyDescent="0.2">
      <c r="F6108" s="47" t="str">
        <f ca="1">IF(_SF_CORE!$A$2="BLOCK",NA(),IF(OR(D6108="",E6108=""),"",E6108-D6108))</f>
        <v/>
      </c>
    </row>
    <row r="6109" spans="6:6" ht="16" x14ac:dyDescent="0.2">
      <c r="F6109" s="47" t="str">
        <f ca="1">IF(_SF_CORE!$A$2="BLOCK",NA(),IF(OR(D6109="",E6109=""),"",E6109-D6109))</f>
        <v/>
      </c>
    </row>
    <row r="6110" spans="6:6" ht="16" x14ac:dyDescent="0.2">
      <c r="F6110" s="47" t="str">
        <f ca="1">IF(_SF_CORE!$A$2="BLOCK",NA(),IF(OR(D6110="",E6110=""),"",E6110-D6110))</f>
        <v/>
      </c>
    </row>
    <row r="6111" spans="6:6" ht="16" x14ac:dyDescent="0.2">
      <c r="F6111" s="47" t="str">
        <f ca="1">IF(_SF_CORE!$A$2="BLOCK",NA(),IF(OR(D6111="",E6111=""),"",E6111-D6111))</f>
        <v/>
      </c>
    </row>
    <row r="6112" spans="6:6" ht="16" x14ac:dyDescent="0.2">
      <c r="F6112" s="47" t="str">
        <f ca="1">IF(_SF_CORE!$A$2="BLOCK",NA(),IF(OR(D6112="",E6112=""),"",E6112-D6112))</f>
        <v/>
      </c>
    </row>
    <row r="6113" spans="6:6" ht="16" x14ac:dyDescent="0.2">
      <c r="F6113" s="47" t="str">
        <f ca="1">IF(_SF_CORE!$A$2="BLOCK",NA(),IF(OR(D6113="",E6113=""),"",E6113-D6113))</f>
        <v/>
      </c>
    </row>
    <row r="6114" spans="6:6" ht="16" x14ac:dyDescent="0.2">
      <c r="F6114" s="47" t="str">
        <f ca="1">IF(_SF_CORE!$A$2="BLOCK",NA(),IF(OR(D6114="",E6114=""),"",E6114-D6114))</f>
        <v/>
      </c>
    </row>
    <row r="6115" spans="6:6" ht="16" x14ac:dyDescent="0.2">
      <c r="F6115" s="47" t="str">
        <f ca="1">IF(_SF_CORE!$A$2="BLOCK",NA(),IF(OR(D6115="",E6115=""),"",E6115-D6115))</f>
        <v/>
      </c>
    </row>
    <row r="6116" spans="6:6" ht="16" x14ac:dyDescent="0.2">
      <c r="F6116" s="47" t="str">
        <f ca="1">IF(_SF_CORE!$A$2="BLOCK",NA(),IF(OR(D6116="",E6116=""),"",E6116-D6116))</f>
        <v/>
      </c>
    </row>
    <row r="6117" spans="6:6" ht="16" x14ac:dyDescent="0.2">
      <c r="F6117" s="47" t="str">
        <f ca="1">IF(_SF_CORE!$A$2="BLOCK",NA(),IF(OR(D6117="",E6117=""),"",E6117-D6117))</f>
        <v/>
      </c>
    </row>
    <row r="6118" spans="6:6" ht="16" x14ac:dyDescent="0.2">
      <c r="F6118" s="47" t="str">
        <f ca="1">IF(_SF_CORE!$A$2="BLOCK",NA(),IF(OR(D6118="",E6118=""),"",E6118-D6118))</f>
        <v/>
      </c>
    </row>
    <row r="6119" spans="6:6" ht="16" x14ac:dyDescent="0.2">
      <c r="F6119" s="47" t="str">
        <f ca="1">IF(_SF_CORE!$A$2="BLOCK",NA(),IF(OR(D6119="",E6119=""),"",E6119-D6119))</f>
        <v/>
      </c>
    </row>
    <row r="6120" spans="6:6" ht="16" x14ac:dyDescent="0.2">
      <c r="F6120" s="47" t="str">
        <f ca="1">IF(_SF_CORE!$A$2="BLOCK",NA(),IF(OR(D6120="",E6120=""),"",E6120-D6120))</f>
        <v/>
      </c>
    </row>
    <row r="6121" spans="6:6" ht="16" x14ac:dyDescent="0.2">
      <c r="F6121" s="47" t="str">
        <f ca="1">IF(_SF_CORE!$A$2="BLOCK",NA(),IF(OR(D6121="",E6121=""),"",E6121-D6121))</f>
        <v/>
      </c>
    </row>
    <row r="6122" spans="6:6" ht="16" x14ac:dyDescent="0.2">
      <c r="F6122" s="47" t="str">
        <f ca="1">IF(_SF_CORE!$A$2="BLOCK",NA(),IF(OR(D6122="",E6122=""),"",E6122-D6122))</f>
        <v/>
      </c>
    </row>
    <row r="6123" spans="6:6" ht="16" x14ac:dyDescent="0.2">
      <c r="F6123" s="47" t="str">
        <f ca="1">IF(_SF_CORE!$A$2="BLOCK",NA(),IF(OR(D6123="",E6123=""),"",E6123-D6123))</f>
        <v/>
      </c>
    </row>
    <row r="6124" spans="6:6" ht="16" x14ac:dyDescent="0.2">
      <c r="F6124" s="47" t="str">
        <f ca="1">IF(_SF_CORE!$A$2="BLOCK",NA(),IF(OR(D6124="",E6124=""),"",E6124-D6124))</f>
        <v/>
      </c>
    </row>
    <row r="6125" spans="6:6" ht="16" x14ac:dyDescent="0.2">
      <c r="F6125" s="47" t="str">
        <f ca="1">IF(_SF_CORE!$A$2="BLOCK",NA(),IF(OR(D6125="",E6125=""),"",E6125-D6125))</f>
        <v/>
      </c>
    </row>
    <row r="6126" spans="6:6" ht="16" x14ac:dyDescent="0.2">
      <c r="F6126" s="47" t="str">
        <f ca="1">IF(_SF_CORE!$A$2="BLOCK",NA(),IF(OR(D6126="",E6126=""),"",E6126-D6126))</f>
        <v/>
      </c>
    </row>
    <row r="6127" spans="6:6" ht="16" x14ac:dyDescent="0.2">
      <c r="F6127" s="47" t="str">
        <f ca="1">IF(_SF_CORE!$A$2="BLOCK",NA(),IF(OR(D6127="",E6127=""),"",E6127-D6127))</f>
        <v/>
      </c>
    </row>
    <row r="6128" spans="6:6" ht="16" x14ac:dyDescent="0.2">
      <c r="F6128" s="47" t="str">
        <f ca="1">IF(_SF_CORE!$A$2="BLOCK",NA(),IF(OR(D6128="",E6128=""),"",E6128-D6128))</f>
        <v/>
      </c>
    </row>
    <row r="6129" spans="6:6" ht="16" x14ac:dyDescent="0.2">
      <c r="F6129" s="47" t="str">
        <f ca="1">IF(_SF_CORE!$A$2="BLOCK",NA(),IF(OR(D6129="",E6129=""),"",E6129-D6129))</f>
        <v/>
      </c>
    </row>
    <row r="6130" spans="6:6" ht="16" x14ac:dyDescent="0.2">
      <c r="F6130" s="47" t="str">
        <f ca="1">IF(_SF_CORE!$A$2="BLOCK",NA(),IF(OR(D6130="",E6130=""),"",E6130-D6130))</f>
        <v/>
      </c>
    </row>
    <row r="6131" spans="6:6" ht="16" x14ac:dyDescent="0.2">
      <c r="F6131" s="47" t="str">
        <f ca="1">IF(_SF_CORE!$A$2="BLOCK",NA(),IF(OR(D6131="",E6131=""),"",E6131-D6131))</f>
        <v/>
      </c>
    </row>
    <row r="6132" spans="6:6" ht="16" x14ac:dyDescent="0.2">
      <c r="F6132" s="47" t="str">
        <f ca="1">IF(_SF_CORE!$A$2="BLOCK",NA(),IF(OR(D6132="",E6132=""),"",E6132-D6132))</f>
        <v/>
      </c>
    </row>
    <row r="6133" spans="6:6" ht="16" x14ac:dyDescent="0.2">
      <c r="F6133" s="47" t="str">
        <f ca="1">IF(_SF_CORE!$A$2="BLOCK",NA(),IF(OR(D6133="",E6133=""),"",E6133-D6133))</f>
        <v/>
      </c>
    </row>
    <row r="6134" spans="6:6" ht="16" x14ac:dyDescent="0.2">
      <c r="F6134" s="47" t="str">
        <f ca="1">IF(_SF_CORE!$A$2="BLOCK",NA(),IF(OR(D6134="",E6134=""),"",E6134-D6134))</f>
        <v/>
      </c>
    </row>
    <row r="6135" spans="6:6" ht="16" x14ac:dyDescent="0.2">
      <c r="F6135" s="47" t="str">
        <f ca="1">IF(_SF_CORE!$A$2="BLOCK",NA(),IF(OR(D6135="",E6135=""),"",E6135-D6135))</f>
        <v/>
      </c>
    </row>
    <row r="6136" spans="6:6" ht="16" x14ac:dyDescent="0.2">
      <c r="F6136" s="47" t="str">
        <f ca="1">IF(_SF_CORE!$A$2="BLOCK",NA(),IF(OR(D6136="",E6136=""),"",E6136-D6136))</f>
        <v/>
      </c>
    </row>
    <row r="6137" spans="6:6" ht="16" x14ac:dyDescent="0.2">
      <c r="F6137" s="47" t="str">
        <f ca="1">IF(_SF_CORE!$A$2="BLOCK",NA(),IF(OR(D6137="",E6137=""),"",E6137-D6137))</f>
        <v/>
      </c>
    </row>
    <row r="6138" spans="6:6" ht="16" x14ac:dyDescent="0.2">
      <c r="F6138" s="47" t="str">
        <f ca="1">IF(_SF_CORE!$A$2="BLOCK",NA(),IF(OR(D6138="",E6138=""),"",E6138-D6138))</f>
        <v/>
      </c>
    </row>
    <row r="6139" spans="6:6" ht="16" x14ac:dyDescent="0.2">
      <c r="F6139" s="47" t="str">
        <f ca="1">IF(_SF_CORE!$A$2="BLOCK",NA(),IF(OR(D6139="",E6139=""),"",E6139-D6139))</f>
        <v/>
      </c>
    </row>
    <row r="6140" spans="6:6" ht="16" x14ac:dyDescent="0.2">
      <c r="F6140" s="47" t="str">
        <f ca="1">IF(_SF_CORE!$A$2="BLOCK",NA(),IF(OR(D6140="",E6140=""),"",E6140-D6140))</f>
        <v/>
      </c>
    </row>
    <row r="6141" spans="6:6" ht="16" x14ac:dyDescent="0.2">
      <c r="F6141" s="47" t="str">
        <f ca="1">IF(_SF_CORE!$A$2="BLOCK",NA(),IF(OR(D6141="",E6141=""),"",E6141-D6141))</f>
        <v/>
      </c>
    </row>
    <row r="6142" spans="6:6" ht="16" x14ac:dyDescent="0.2">
      <c r="F6142" s="47" t="str">
        <f ca="1">IF(_SF_CORE!$A$2="BLOCK",NA(),IF(OR(D6142="",E6142=""),"",E6142-D6142))</f>
        <v/>
      </c>
    </row>
    <row r="6143" spans="6:6" ht="16" x14ac:dyDescent="0.2">
      <c r="F6143" s="47" t="str">
        <f ca="1">IF(_SF_CORE!$A$2="BLOCK",NA(),IF(OR(D6143="",E6143=""),"",E6143-D6143))</f>
        <v/>
      </c>
    </row>
    <row r="6144" spans="6:6" ht="16" x14ac:dyDescent="0.2">
      <c r="F6144" s="47" t="str">
        <f ca="1">IF(_SF_CORE!$A$2="BLOCK",NA(),IF(OR(D6144="",E6144=""),"",E6144-D6144))</f>
        <v/>
      </c>
    </row>
    <row r="6145" spans="6:6" ht="16" x14ac:dyDescent="0.2">
      <c r="F6145" s="47" t="str">
        <f ca="1">IF(_SF_CORE!$A$2="BLOCK",NA(),IF(OR(D6145="",E6145=""),"",E6145-D6145))</f>
        <v/>
      </c>
    </row>
    <row r="6146" spans="6:6" ht="16" x14ac:dyDescent="0.2">
      <c r="F6146" s="47" t="str">
        <f ca="1">IF(_SF_CORE!$A$2="BLOCK",NA(),IF(OR(D6146="",E6146=""),"",E6146-D6146))</f>
        <v/>
      </c>
    </row>
    <row r="6147" spans="6:6" ht="16" x14ac:dyDescent="0.2">
      <c r="F6147" s="47" t="str">
        <f ca="1">IF(_SF_CORE!$A$2="BLOCK",NA(),IF(OR(D6147="",E6147=""),"",E6147-D6147))</f>
        <v/>
      </c>
    </row>
    <row r="6148" spans="6:6" ht="16" x14ac:dyDescent="0.2">
      <c r="F6148" s="47" t="str">
        <f ca="1">IF(_SF_CORE!$A$2="BLOCK",NA(),IF(OR(D6148="",E6148=""),"",E6148-D6148))</f>
        <v/>
      </c>
    </row>
    <row r="6149" spans="6:6" ht="16" x14ac:dyDescent="0.2">
      <c r="F6149" s="47" t="str">
        <f ca="1">IF(_SF_CORE!$A$2="BLOCK",NA(),IF(OR(D6149="",E6149=""),"",E6149-D6149))</f>
        <v/>
      </c>
    </row>
    <row r="6150" spans="6:6" ht="16" x14ac:dyDescent="0.2">
      <c r="F6150" s="47" t="str">
        <f ca="1">IF(_SF_CORE!$A$2="BLOCK",NA(),IF(OR(D6150="",E6150=""),"",E6150-D6150))</f>
        <v/>
      </c>
    </row>
    <row r="6151" spans="6:6" ht="16" x14ac:dyDescent="0.2">
      <c r="F6151" s="47" t="str">
        <f ca="1">IF(_SF_CORE!$A$2="BLOCK",NA(),IF(OR(D6151="",E6151=""),"",E6151-D6151))</f>
        <v/>
      </c>
    </row>
    <row r="6152" spans="6:6" ht="16" x14ac:dyDescent="0.2">
      <c r="F6152" s="47" t="str">
        <f ca="1">IF(_SF_CORE!$A$2="BLOCK",NA(),IF(OR(D6152="",E6152=""),"",E6152-D6152))</f>
        <v/>
      </c>
    </row>
    <row r="6153" spans="6:6" ht="16" x14ac:dyDescent="0.2">
      <c r="F6153" s="47" t="str">
        <f ca="1">IF(_SF_CORE!$A$2="BLOCK",NA(),IF(OR(D6153="",E6153=""),"",E6153-D6153))</f>
        <v/>
      </c>
    </row>
    <row r="6154" spans="6:6" ht="16" x14ac:dyDescent="0.2">
      <c r="F6154" s="47" t="str">
        <f ca="1">IF(_SF_CORE!$A$2="BLOCK",NA(),IF(OR(D6154="",E6154=""),"",E6154-D6154))</f>
        <v/>
      </c>
    </row>
    <row r="6155" spans="6:6" ht="16" x14ac:dyDescent="0.2">
      <c r="F6155" s="47" t="str">
        <f ca="1">IF(_SF_CORE!$A$2="BLOCK",NA(),IF(OR(D6155="",E6155=""),"",E6155-D6155))</f>
        <v/>
      </c>
    </row>
    <row r="6156" spans="6:6" ht="16" x14ac:dyDescent="0.2">
      <c r="F6156" s="47" t="str">
        <f ca="1">IF(_SF_CORE!$A$2="BLOCK",NA(),IF(OR(D6156="",E6156=""),"",E6156-D6156))</f>
        <v/>
      </c>
    </row>
    <row r="6157" spans="6:6" ht="16" x14ac:dyDescent="0.2">
      <c r="F6157" s="47" t="str">
        <f ca="1">IF(_SF_CORE!$A$2="BLOCK",NA(),IF(OR(D6157="",E6157=""),"",E6157-D6157))</f>
        <v/>
      </c>
    </row>
    <row r="6158" spans="6:6" ht="16" x14ac:dyDescent="0.2">
      <c r="F6158" s="47" t="str">
        <f ca="1">IF(_SF_CORE!$A$2="BLOCK",NA(),IF(OR(D6158="",E6158=""),"",E6158-D6158))</f>
        <v/>
      </c>
    </row>
    <row r="6159" spans="6:6" ht="16" x14ac:dyDescent="0.2">
      <c r="F6159" s="47" t="str">
        <f ca="1">IF(_SF_CORE!$A$2="BLOCK",NA(),IF(OR(D6159="",E6159=""),"",E6159-D6159))</f>
        <v/>
      </c>
    </row>
    <row r="6160" spans="6:6" ht="16" x14ac:dyDescent="0.2">
      <c r="F6160" s="47" t="str">
        <f ca="1">IF(_SF_CORE!$A$2="BLOCK",NA(),IF(OR(D6160="",E6160=""),"",E6160-D6160))</f>
        <v/>
      </c>
    </row>
    <row r="6161" spans="6:6" ht="16" x14ac:dyDescent="0.2">
      <c r="F6161" s="47" t="str">
        <f ca="1">IF(_SF_CORE!$A$2="BLOCK",NA(),IF(OR(D6161="",E6161=""),"",E6161-D6161))</f>
        <v/>
      </c>
    </row>
    <row r="6162" spans="6:6" ht="16" x14ac:dyDescent="0.2">
      <c r="F6162" s="47" t="str">
        <f ca="1">IF(_SF_CORE!$A$2="BLOCK",NA(),IF(OR(D6162="",E6162=""),"",E6162-D6162))</f>
        <v/>
      </c>
    </row>
    <row r="6163" spans="6:6" ht="16" x14ac:dyDescent="0.2">
      <c r="F6163" s="47" t="str">
        <f ca="1">IF(_SF_CORE!$A$2="BLOCK",NA(),IF(OR(D6163="",E6163=""),"",E6163-D6163))</f>
        <v/>
      </c>
    </row>
    <row r="6164" spans="6:6" ht="16" x14ac:dyDescent="0.2">
      <c r="F6164" s="47" t="str">
        <f ca="1">IF(_SF_CORE!$A$2="BLOCK",NA(),IF(OR(D6164="",E6164=""),"",E6164-D6164))</f>
        <v/>
      </c>
    </row>
    <row r="6165" spans="6:6" ht="16" x14ac:dyDescent="0.2">
      <c r="F6165" s="47" t="str">
        <f ca="1">IF(_SF_CORE!$A$2="BLOCK",NA(),IF(OR(D6165="",E6165=""),"",E6165-D6165))</f>
        <v/>
      </c>
    </row>
    <row r="6166" spans="6:6" ht="16" x14ac:dyDescent="0.2">
      <c r="F6166" s="47" t="str">
        <f ca="1">IF(_SF_CORE!$A$2="BLOCK",NA(),IF(OR(D6166="",E6166=""),"",E6166-D6166))</f>
        <v/>
      </c>
    </row>
    <row r="6167" spans="6:6" ht="16" x14ac:dyDescent="0.2">
      <c r="F6167" s="47" t="str">
        <f ca="1">IF(_SF_CORE!$A$2="BLOCK",NA(),IF(OR(D6167="",E6167=""),"",E6167-D6167))</f>
        <v/>
      </c>
    </row>
    <row r="6168" spans="6:6" ht="16" x14ac:dyDescent="0.2">
      <c r="F6168" s="47" t="str">
        <f ca="1">IF(_SF_CORE!$A$2="BLOCK",NA(),IF(OR(D6168="",E6168=""),"",E6168-D6168))</f>
        <v/>
      </c>
    </row>
    <row r="6169" spans="6:6" ht="16" x14ac:dyDescent="0.2">
      <c r="F6169" s="47" t="str">
        <f ca="1">IF(_SF_CORE!$A$2="BLOCK",NA(),IF(OR(D6169="",E6169=""),"",E6169-D6169))</f>
        <v/>
      </c>
    </row>
    <row r="6170" spans="6:6" ht="16" x14ac:dyDescent="0.2">
      <c r="F6170" s="47" t="str">
        <f ca="1">IF(_SF_CORE!$A$2="BLOCK",NA(),IF(OR(D6170="",E6170=""),"",E6170-D6170))</f>
        <v/>
      </c>
    </row>
    <row r="6171" spans="6:6" ht="16" x14ac:dyDescent="0.2">
      <c r="F6171" s="47" t="str">
        <f ca="1">IF(_SF_CORE!$A$2="BLOCK",NA(),IF(OR(D6171="",E6171=""),"",E6171-D6171))</f>
        <v/>
      </c>
    </row>
    <row r="6172" spans="6:6" ht="16" x14ac:dyDescent="0.2">
      <c r="F6172" s="47" t="str">
        <f ca="1">IF(_SF_CORE!$A$2="BLOCK",NA(),IF(OR(D6172="",E6172=""),"",E6172-D6172))</f>
        <v/>
      </c>
    </row>
    <row r="6173" spans="6:6" ht="16" x14ac:dyDescent="0.2">
      <c r="F6173" s="47" t="str">
        <f ca="1">IF(_SF_CORE!$A$2="BLOCK",NA(),IF(OR(D6173="",E6173=""),"",E6173-D6173))</f>
        <v/>
      </c>
    </row>
    <row r="6174" spans="6:6" ht="16" x14ac:dyDescent="0.2">
      <c r="F6174" s="47" t="str">
        <f ca="1">IF(_SF_CORE!$A$2="BLOCK",NA(),IF(OR(D6174="",E6174=""),"",E6174-D6174))</f>
        <v/>
      </c>
    </row>
    <row r="6175" spans="6:6" ht="16" x14ac:dyDescent="0.2">
      <c r="F6175" s="47" t="str">
        <f ca="1">IF(_SF_CORE!$A$2="BLOCK",NA(),IF(OR(D6175="",E6175=""),"",E6175-D6175))</f>
        <v/>
      </c>
    </row>
    <row r="6176" spans="6:6" ht="16" x14ac:dyDescent="0.2">
      <c r="F6176" s="47" t="str">
        <f ca="1">IF(_SF_CORE!$A$2="BLOCK",NA(),IF(OR(D6176="",E6176=""),"",E6176-D6176))</f>
        <v/>
      </c>
    </row>
    <row r="6177" spans="6:6" ht="16" x14ac:dyDescent="0.2">
      <c r="F6177" s="47" t="str">
        <f ca="1">IF(_SF_CORE!$A$2="BLOCK",NA(),IF(OR(D6177="",E6177=""),"",E6177-D6177))</f>
        <v/>
      </c>
    </row>
    <row r="6178" spans="6:6" ht="16" x14ac:dyDescent="0.2">
      <c r="F6178" s="47" t="str">
        <f ca="1">IF(_SF_CORE!$A$2="BLOCK",NA(),IF(OR(D6178="",E6178=""),"",E6178-D6178))</f>
        <v/>
      </c>
    </row>
    <row r="6179" spans="6:6" ht="16" x14ac:dyDescent="0.2">
      <c r="F6179" s="47" t="str">
        <f ca="1">IF(_SF_CORE!$A$2="BLOCK",NA(),IF(OR(D6179="",E6179=""),"",E6179-D6179))</f>
        <v/>
      </c>
    </row>
    <row r="6180" spans="6:6" ht="16" x14ac:dyDescent="0.2">
      <c r="F6180" s="47" t="str">
        <f ca="1">IF(_SF_CORE!$A$2="BLOCK",NA(),IF(OR(D6180="",E6180=""),"",E6180-D6180))</f>
        <v/>
      </c>
    </row>
    <row r="6181" spans="6:6" ht="16" x14ac:dyDescent="0.2">
      <c r="F6181" s="47" t="str">
        <f ca="1">IF(_SF_CORE!$A$2="BLOCK",NA(),IF(OR(D6181="",E6181=""),"",E6181-D6181))</f>
        <v/>
      </c>
    </row>
    <row r="6182" spans="6:6" ht="16" x14ac:dyDescent="0.2">
      <c r="F6182" s="47" t="str">
        <f ca="1">IF(_SF_CORE!$A$2="BLOCK",NA(),IF(OR(D6182="",E6182=""),"",E6182-D6182))</f>
        <v/>
      </c>
    </row>
    <row r="6183" spans="6:6" ht="16" x14ac:dyDescent="0.2">
      <c r="F6183" s="47" t="str">
        <f ca="1">IF(_SF_CORE!$A$2="BLOCK",NA(),IF(OR(D6183="",E6183=""),"",E6183-D6183))</f>
        <v/>
      </c>
    </row>
    <row r="6184" spans="6:6" ht="16" x14ac:dyDescent="0.2">
      <c r="F6184" s="47" t="str">
        <f ca="1">IF(_SF_CORE!$A$2="BLOCK",NA(),IF(OR(D6184="",E6184=""),"",E6184-D6184))</f>
        <v/>
      </c>
    </row>
    <row r="6185" spans="6:6" ht="16" x14ac:dyDescent="0.2">
      <c r="F6185" s="47" t="str">
        <f ca="1">IF(_SF_CORE!$A$2="BLOCK",NA(),IF(OR(D6185="",E6185=""),"",E6185-D6185))</f>
        <v/>
      </c>
    </row>
    <row r="6186" spans="6:6" ht="16" x14ac:dyDescent="0.2">
      <c r="F6186" s="47" t="str">
        <f ca="1">IF(_SF_CORE!$A$2="BLOCK",NA(),IF(OR(D6186="",E6186=""),"",E6186-D6186))</f>
        <v/>
      </c>
    </row>
    <row r="6187" spans="6:6" ht="16" x14ac:dyDescent="0.2">
      <c r="F6187" s="47" t="str">
        <f ca="1">IF(_SF_CORE!$A$2="BLOCK",NA(),IF(OR(D6187="",E6187=""),"",E6187-D6187))</f>
        <v/>
      </c>
    </row>
    <row r="6188" spans="6:6" ht="16" x14ac:dyDescent="0.2">
      <c r="F6188" s="47" t="str">
        <f ca="1">IF(_SF_CORE!$A$2="BLOCK",NA(),IF(OR(D6188="",E6188=""),"",E6188-D6188))</f>
        <v/>
      </c>
    </row>
    <row r="6189" spans="6:6" ht="16" x14ac:dyDescent="0.2">
      <c r="F6189" s="47" t="str">
        <f ca="1">IF(_SF_CORE!$A$2="BLOCK",NA(),IF(OR(D6189="",E6189=""),"",E6189-D6189))</f>
        <v/>
      </c>
    </row>
    <row r="6190" spans="6:6" ht="16" x14ac:dyDescent="0.2">
      <c r="F6190" s="47" t="str">
        <f ca="1">IF(_SF_CORE!$A$2="BLOCK",NA(),IF(OR(D6190="",E6190=""),"",E6190-D6190))</f>
        <v/>
      </c>
    </row>
    <row r="6191" spans="6:6" ht="16" x14ac:dyDescent="0.2">
      <c r="F6191" s="47" t="str">
        <f ca="1">IF(_SF_CORE!$A$2="BLOCK",NA(),IF(OR(D6191="",E6191=""),"",E6191-D6191))</f>
        <v/>
      </c>
    </row>
    <row r="6192" spans="6:6" ht="16" x14ac:dyDescent="0.2">
      <c r="F6192" s="47" t="str">
        <f ca="1">IF(_SF_CORE!$A$2="BLOCK",NA(),IF(OR(D6192="",E6192=""),"",E6192-D6192))</f>
        <v/>
      </c>
    </row>
    <row r="6193" spans="6:6" ht="16" x14ac:dyDescent="0.2">
      <c r="F6193" s="47" t="str">
        <f ca="1">IF(_SF_CORE!$A$2="BLOCK",NA(),IF(OR(D6193="",E6193=""),"",E6193-D6193))</f>
        <v/>
      </c>
    </row>
    <row r="6194" spans="6:6" ht="16" x14ac:dyDescent="0.2">
      <c r="F6194" s="47" t="str">
        <f ca="1">IF(_SF_CORE!$A$2="BLOCK",NA(),IF(OR(D6194="",E6194=""),"",E6194-D6194))</f>
        <v/>
      </c>
    </row>
    <row r="6195" spans="6:6" ht="16" x14ac:dyDescent="0.2">
      <c r="F6195" s="47" t="str">
        <f ca="1">IF(_SF_CORE!$A$2="BLOCK",NA(),IF(OR(D6195="",E6195=""),"",E6195-D6195))</f>
        <v/>
      </c>
    </row>
    <row r="6196" spans="6:6" ht="16" x14ac:dyDescent="0.2">
      <c r="F6196" s="47" t="str">
        <f ca="1">IF(_SF_CORE!$A$2="BLOCK",NA(),IF(OR(D6196="",E6196=""),"",E6196-D6196))</f>
        <v/>
      </c>
    </row>
    <row r="6197" spans="6:6" ht="16" x14ac:dyDescent="0.2">
      <c r="F6197" s="47" t="str">
        <f ca="1">IF(_SF_CORE!$A$2="BLOCK",NA(),IF(OR(D6197="",E6197=""),"",E6197-D6197))</f>
        <v/>
      </c>
    </row>
    <row r="6198" spans="6:6" ht="16" x14ac:dyDescent="0.2">
      <c r="F6198" s="47" t="str">
        <f ca="1">IF(_SF_CORE!$A$2="BLOCK",NA(),IF(OR(D6198="",E6198=""),"",E6198-D6198))</f>
        <v/>
      </c>
    </row>
    <row r="6199" spans="6:6" ht="16" x14ac:dyDescent="0.2">
      <c r="F6199" s="47" t="str">
        <f ca="1">IF(_SF_CORE!$A$2="BLOCK",NA(),IF(OR(D6199="",E6199=""),"",E6199-D6199))</f>
        <v/>
      </c>
    </row>
    <row r="6200" spans="6:6" ht="16" x14ac:dyDescent="0.2">
      <c r="F6200" s="47" t="str">
        <f ca="1">IF(_SF_CORE!$A$2="BLOCK",NA(),IF(OR(D6200="",E6200=""),"",E6200-D6200))</f>
        <v/>
      </c>
    </row>
    <row r="6201" spans="6:6" ht="16" x14ac:dyDescent="0.2">
      <c r="F6201" s="47" t="str">
        <f ca="1">IF(_SF_CORE!$A$2="BLOCK",NA(),IF(OR(D6201="",E6201=""),"",E6201-D6201))</f>
        <v/>
      </c>
    </row>
    <row r="6202" spans="6:6" ht="16" x14ac:dyDescent="0.2">
      <c r="F6202" s="47" t="str">
        <f ca="1">IF(_SF_CORE!$A$2="BLOCK",NA(),IF(OR(D6202="",E6202=""),"",E6202-D6202))</f>
        <v/>
      </c>
    </row>
    <row r="6203" spans="6:6" ht="16" x14ac:dyDescent="0.2">
      <c r="F6203" s="47" t="str">
        <f ca="1">IF(_SF_CORE!$A$2="BLOCK",NA(),IF(OR(D6203="",E6203=""),"",E6203-D6203))</f>
        <v/>
      </c>
    </row>
    <row r="6204" spans="6:6" ht="16" x14ac:dyDescent="0.2">
      <c r="F6204" s="47" t="str">
        <f ca="1">IF(_SF_CORE!$A$2="BLOCK",NA(),IF(OR(D6204="",E6204=""),"",E6204-D6204))</f>
        <v/>
      </c>
    </row>
    <row r="6205" spans="6:6" ht="16" x14ac:dyDescent="0.2">
      <c r="F6205" s="47" t="str">
        <f ca="1">IF(_SF_CORE!$A$2="BLOCK",NA(),IF(OR(D6205="",E6205=""),"",E6205-D6205))</f>
        <v/>
      </c>
    </row>
    <row r="6206" spans="6:6" ht="16" x14ac:dyDescent="0.2">
      <c r="F6206" s="47" t="str">
        <f ca="1">IF(_SF_CORE!$A$2="BLOCK",NA(),IF(OR(D6206="",E6206=""),"",E6206-D6206))</f>
        <v/>
      </c>
    </row>
    <row r="6207" spans="6:6" ht="16" x14ac:dyDescent="0.2">
      <c r="F6207" s="47" t="str">
        <f ca="1">IF(_SF_CORE!$A$2="BLOCK",NA(),IF(OR(D6207="",E6207=""),"",E6207-D6207))</f>
        <v/>
      </c>
    </row>
    <row r="6208" spans="6:6" ht="16" x14ac:dyDescent="0.2">
      <c r="F6208" s="47" t="str">
        <f ca="1">IF(_SF_CORE!$A$2="BLOCK",NA(),IF(OR(D6208="",E6208=""),"",E6208-D6208))</f>
        <v/>
      </c>
    </row>
    <row r="6209" spans="6:6" ht="16" x14ac:dyDescent="0.2">
      <c r="F6209" s="47" t="str">
        <f ca="1">IF(_SF_CORE!$A$2="BLOCK",NA(),IF(OR(D6209="",E6209=""),"",E6209-D6209))</f>
        <v/>
      </c>
    </row>
    <row r="6210" spans="6:6" ht="16" x14ac:dyDescent="0.2">
      <c r="F6210" s="47" t="str">
        <f ca="1">IF(_SF_CORE!$A$2="BLOCK",NA(),IF(OR(D6210="",E6210=""),"",E6210-D6210))</f>
        <v/>
      </c>
    </row>
    <row r="6211" spans="6:6" ht="16" x14ac:dyDescent="0.2">
      <c r="F6211" s="47" t="str">
        <f ca="1">IF(_SF_CORE!$A$2="BLOCK",NA(),IF(OR(D6211="",E6211=""),"",E6211-D6211))</f>
        <v/>
      </c>
    </row>
    <row r="6212" spans="6:6" ht="16" x14ac:dyDescent="0.2">
      <c r="F6212" s="47" t="str">
        <f ca="1">IF(_SF_CORE!$A$2="BLOCK",NA(),IF(OR(D6212="",E6212=""),"",E6212-D6212))</f>
        <v/>
      </c>
    </row>
    <row r="6213" spans="6:6" ht="16" x14ac:dyDescent="0.2">
      <c r="F6213" s="47" t="str">
        <f ca="1">IF(_SF_CORE!$A$2="BLOCK",NA(),IF(OR(D6213="",E6213=""),"",E6213-D6213))</f>
        <v/>
      </c>
    </row>
    <row r="6214" spans="6:6" ht="16" x14ac:dyDescent="0.2">
      <c r="F6214" s="47" t="str">
        <f ca="1">IF(_SF_CORE!$A$2="BLOCK",NA(),IF(OR(D6214="",E6214=""),"",E6214-D6214))</f>
        <v/>
      </c>
    </row>
    <row r="6215" spans="6:6" ht="16" x14ac:dyDescent="0.2">
      <c r="F6215" s="47" t="str">
        <f ca="1">IF(_SF_CORE!$A$2="BLOCK",NA(),IF(OR(D6215="",E6215=""),"",E6215-D6215))</f>
        <v/>
      </c>
    </row>
    <row r="6216" spans="6:6" ht="16" x14ac:dyDescent="0.2">
      <c r="F6216" s="47" t="str">
        <f ca="1">IF(_SF_CORE!$A$2="BLOCK",NA(),IF(OR(D6216="",E6216=""),"",E6216-D6216))</f>
        <v/>
      </c>
    </row>
    <row r="6217" spans="6:6" ht="16" x14ac:dyDescent="0.2">
      <c r="F6217" s="47" t="str">
        <f ca="1">IF(_SF_CORE!$A$2="BLOCK",NA(),IF(OR(D6217="",E6217=""),"",E6217-D6217))</f>
        <v/>
      </c>
    </row>
    <row r="6218" spans="6:6" ht="16" x14ac:dyDescent="0.2">
      <c r="F6218" s="47" t="str">
        <f ca="1">IF(_SF_CORE!$A$2="BLOCK",NA(),IF(OR(D6218="",E6218=""),"",E6218-D6218))</f>
        <v/>
      </c>
    </row>
    <row r="6219" spans="6:6" ht="16" x14ac:dyDescent="0.2">
      <c r="F6219" s="47" t="str">
        <f ca="1">IF(_SF_CORE!$A$2="BLOCK",NA(),IF(OR(D6219="",E6219=""),"",E6219-D6219))</f>
        <v/>
      </c>
    </row>
    <row r="6220" spans="6:6" ht="16" x14ac:dyDescent="0.2">
      <c r="F6220" s="47" t="str">
        <f ca="1">IF(_SF_CORE!$A$2="BLOCK",NA(),IF(OR(D6220="",E6220=""),"",E6220-D6220))</f>
        <v/>
      </c>
    </row>
    <row r="6221" spans="6:6" ht="16" x14ac:dyDescent="0.2">
      <c r="F6221" s="47" t="str">
        <f ca="1">IF(_SF_CORE!$A$2="BLOCK",NA(),IF(OR(D6221="",E6221=""),"",E6221-D6221))</f>
        <v/>
      </c>
    </row>
    <row r="6222" spans="6:6" ht="16" x14ac:dyDescent="0.2">
      <c r="F6222" s="47" t="str">
        <f ca="1">IF(_SF_CORE!$A$2="BLOCK",NA(),IF(OR(D6222="",E6222=""),"",E6222-D6222))</f>
        <v/>
      </c>
    </row>
    <row r="6223" spans="6:6" ht="16" x14ac:dyDescent="0.2">
      <c r="F6223" s="47" t="str">
        <f ca="1">IF(_SF_CORE!$A$2="BLOCK",NA(),IF(OR(D6223="",E6223=""),"",E6223-D6223))</f>
        <v/>
      </c>
    </row>
    <row r="6224" spans="6:6" ht="16" x14ac:dyDescent="0.2">
      <c r="F6224" s="47" t="str">
        <f ca="1">IF(_SF_CORE!$A$2="BLOCK",NA(),IF(OR(D6224="",E6224=""),"",E6224-D6224))</f>
        <v/>
      </c>
    </row>
    <row r="6225" spans="6:6" ht="16" x14ac:dyDescent="0.2">
      <c r="F6225" s="47" t="str">
        <f ca="1">IF(_SF_CORE!$A$2="BLOCK",NA(),IF(OR(D6225="",E6225=""),"",E6225-D6225))</f>
        <v/>
      </c>
    </row>
    <row r="6226" spans="6:6" ht="16" x14ac:dyDescent="0.2">
      <c r="F6226" s="47" t="str">
        <f ca="1">IF(_SF_CORE!$A$2="BLOCK",NA(),IF(OR(D6226="",E6226=""),"",E6226-D6226))</f>
        <v/>
      </c>
    </row>
    <row r="6227" spans="6:6" ht="16" x14ac:dyDescent="0.2">
      <c r="F6227" s="47" t="str">
        <f ca="1">IF(_SF_CORE!$A$2="BLOCK",NA(),IF(OR(D6227="",E6227=""),"",E6227-D6227))</f>
        <v/>
      </c>
    </row>
    <row r="6228" spans="6:6" ht="16" x14ac:dyDescent="0.2">
      <c r="F6228" s="47" t="str">
        <f ca="1">IF(_SF_CORE!$A$2="BLOCK",NA(),IF(OR(D6228="",E6228=""),"",E6228-D6228))</f>
        <v/>
      </c>
    </row>
    <row r="6229" spans="6:6" ht="16" x14ac:dyDescent="0.2">
      <c r="F6229" s="47" t="str">
        <f ca="1">IF(_SF_CORE!$A$2="BLOCK",NA(),IF(OR(D6229="",E6229=""),"",E6229-D6229))</f>
        <v/>
      </c>
    </row>
    <row r="6230" spans="6:6" ht="16" x14ac:dyDescent="0.2">
      <c r="F6230" s="47" t="str">
        <f ca="1">IF(_SF_CORE!$A$2="BLOCK",NA(),IF(OR(D6230="",E6230=""),"",E6230-D6230))</f>
        <v/>
      </c>
    </row>
    <row r="6231" spans="6:6" ht="16" x14ac:dyDescent="0.2">
      <c r="F6231" s="47" t="str">
        <f ca="1">IF(_SF_CORE!$A$2="BLOCK",NA(),IF(OR(D6231="",E6231=""),"",E6231-D6231))</f>
        <v/>
      </c>
    </row>
    <row r="6232" spans="6:6" ht="16" x14ac:dyDescent="0.2">
      <c r="F6232" s="47" t="str">
        <f ca="1">IF(_SF_CORE!$A$2="BLOCK",NA(),IF(OR(D6232="",E6232=""),"",E6232-D6232))</f>
        <v/>
      </c>
    </row>
    <row r="6233" spans="6:6" ht="16" x14ac:dyDescent="0.2">
      <c r="F6233" s="47" t="str">
        <f ca="1">IF(_SF_CORE!$A$2="BLOCK",NA(),IF(OR(D6233="",E6233=""),"",E6233-D6233))</f>
        <v/>
      </c>
    </row>
    <row r="6234" spans="6:6" ht="16" x14ac:dyDescent="0.2">
      <c r="F6234" s="47" t="str">
        <f ca="1">IF(_SF_CORE!$A$2="BLOCK",NA(),IF(OR(D6234="",E6234=""),"",E6234-D6234))</f>
        <v/>
      </c>
    </row>
    <row r="6235" spans="6:6" ht="16" x14ac:dyDescent="0.2">
      <c r="F6235" s="47" t="str">
        <f ca="1">IF(_SF_CORE!$A$2="BLOCK",NA(),IF(OR(D6235="",E6235=""),"",E6235-D6235))</f>
        <v/>
      </c>
    </row>
    <row r="6236" spans="6:6" ht="16" x14ac:dyDescent="0.2">
      <c r="F6236" s="47" t="str">
        <f ca="1">IF(_SF_CORE!$A$2="BLOCK",NA(),IF(OR(D6236="",E6236=""),"",E6236-D6236))</f>
        <v/>
      </c>
    </row>
    <row r="6237" spans="6:6" ht="16" x14ac:dyDescent="0.2">
      <c r="F6237" s="47" t="str">
        <f ca="1">IF(_SF_CORE!$A$2="BLOCK",NA(),IF(OR(D6237="",E6237=""),"",E6237-D6237))</f>
        <v/>
      </c>
    </row>
    <row r="6238" spans="6:6" ht="16" x14ac:dyDescent="0.2">
      <c r="F6238" s="47" t="str">
        <f ca="1">IF(_SF_CORE!$A$2="BLOCK",NA(),IF(OR(D6238="",E6238=""),"",E6238-D6238))</f>
        <v/>
      </c>
    </row>
    <row r="6239" spans="6:6" ht="16" x14ac:dyDescent="0.2">
      <c r="F6239" s="47" t="str">
        <f ca="1">IF(_SF_CORE!$A$2="BLOCK",NA(),IF(OR(D6239="",E6239=""),"",E6239-D6239))</f>
        <v/>
      </c>
    </row>
    <row r="6240" spans="6:6" ht="16" x14ac:dyDescent="0.2">
      <c r="F6240" s="47" t="str">
        <f ca="1">IF(_SF_CORE!$A$2="BLOCK",NA(),IF(OR(D6240="",E6240=""),"",E6240-D6240))</f>
        <v/>
      </c>
    </row>
    <row r="6241" spans="6:6" ht="16" x14ac:dyDescent="0.2">
      <c r="F6241" s="47" t="str">
        <f ca="1">IF(_SF_CORE!$A$2="BLOCK",NA(),IF(OR(D6241="",E6241=""),"",E6241-D6241))</f>
        <v/>
      </c>
    </row>
    <row r="6242" spans="6:6" ht="16" x14ac:dyDescent="0.2">
      <c r="F6242" s="47" t="str">
        <f ca="1">IF(_SF_CORE!$A$2="BLOCK",NA(),IF(OR(D6242="",E6242=""),"",E6242-D6242))</f>
        <v/>
      </c>
    </row>
    <row r="6243" spans="6:6" ht="16" x14ac:dyDescent="0.2">
      <c r="F6243" s="47" t="str">
        <f ca="1">IF(_SF_CORE!$A$2="BLOCK",NA(),IF(OR(D6243="",E6243=""),"",E6243-D6243))</f>
        <v/>
      </c>
    </row>
    <row r="6244" spans="6:6" ht="16" x14ac:dyDescent="0.2">
      <c r="F6244" s="47" t="str">
        <f ca="1">IF(_SF_CORE!$A$2="BLOCK",NA(),IF(OR(D6244="",E6244=""),"",E6244-D6244))</f>
        <v/>
      </c>
    </row>
    <row r="6245" spans="6:6" ht="16" x14ac:dyDescent="0.2">
      <c r="F6245" s="47" t="str">
        <f ca="1">IF(_SF_CORE!$A$2="BLOCK",NA(),IF(OR(D6245="",E6245=""),"",E6245-D6245))</f>
        <v/>
      </c>
    </row>
    <row r="6246" spans="6:6" ht="16" x14ac:dyDescent="0.2">
      <c r="F6246" s="47" t="str">
        <f ca="1">IF(_SF_CORE!$A$2="BLOCK",NA(),IF(OR(D6246="",E6246=""),"",E6246-D6246))</f>
        <v/>
      </c>
    </row>
    <row r="6247" spans="6:6" ht="16" x14ac:dyDescent="0.2">
      <c r="F6247" s="47" t="str">
        <f ca="1">IF(_SF_CORE!$A$2="BLOCK",NA(),IF(OR(D6247="",E6247=""),"",E6247-D6247))</f>
        <v/>
      </c>
    </row>
    <row r="6248" spans="6:6" ht="16" x14ac:dyDescent="0.2">
      <c r="F6248" s="47" t="str">
        <f ca="1">IF(_SF_CORE!$A$2="BLOCK",NA(),IF(OR(D6248="",E6248=""),"",E6248-D6248))</f>
        <v/>
      </c>
    </row>
    <row r="6249" spans="6:6" ht="16" x14ac:dyDescent="0.2">
      <c r="F6249" s="47" t="str">
        <f ca="1">IF(_SF_CORE!$A$2="BLOCK",NA(),IF(OR(D6249="",E6249=""),"",E6249-D6249))</f>
        <v/>
      </c>
    </row>
    <row r="6250" spans="6:6" ht="16" x14ac:dyDescent="0.2">
      <c r="F6250" s="47" t="str">
        <f ca="1">IF(_SF_CORE!$A$2="BLOCK",NA(),IF(OR(D6250="",E6250=""),"",E6250-D6250))</f>
        <v/>
      </c>
    </row>
    <row r="6251" spans="6:6" ht="16" x14ac:dyDescent="0.2">
      <c r="F6251" s="47" t="str">
        <f ca="1">IF(_SF_CORE!$A$2="BLOCK",NA(),IF(OR(D6251="",E6251=""),"",E6251-D6251))</f>
        <v/>
      </c>
    </row>
    <row r="6252" spans="6:6" ht="16" x14ac:dyDescent="0.2">
      <c r="F6252" s="47" t="str">
        <f ca="1">IF(_SF_CORE!$A$2="BLOCK",NA(),IF(OR(D6252="",E6252=""),"",E6252-D6252))</f>
        <v/>
      </c>
    </row>
    <row r="6253" spans="6:6" ht="16" x14ac:dyDescent="0.2">
      <c r="F6253" s="47" t="str">
        <f ca="1">IF(_SF_CORE!$A$2="BLOCK",NA(),IF(OR(D6253="",E6253=""),"",E6253-D6253))</f>
        <v/>
      </c>
    </row>
    <row r="6254" spans="6:6" ht="16" x14ac:dyDescent="0.2">
      <c r="F6254" s="47" t="str">
        <f ca="1">IF(_SF_CORE!$A$2="BLOCK",NA(),IF(OR(D6254="",E6254=""),"",E6254-D6254))</f>
        <v/>
      </c>
    </row>
    <row r="6255" spans="6:6" ht="16" x14ac:dyDescent="0.2">
      <c r="F6255" s="47" t="str">
        <f ca="1">IF(_SF_CORE!$A$2="BLOCK",NA(),IF(OR(D6255="",E6255=""),"",E6255-D6255))</f>
        <v/>
      </c>
    </row>
    <row r="6256" spans="6:6" ht="16" x14ac:dyDescent="0.2">
      <c r="F6256" s="47" t="str">
        <f ca="1">IF(_SF_CORE!$A$2="BLOCK",NA(),IF(OR(D6256="",E6256=""),"",E6256-D6256))</f>
        <v/>
      </c>
    </row>
    <row r="6257" spans="6:6" ht="16" x14ac:dyDescent="0.2">
      <c r="F6257" s="47" t="str">
        <f ca="1">IF(_SF_CORE!$A$2="BLOCK",NA(),IF(OR(D6257="",E6257=""),"",E6257-D6257))</f>
        <v/>
      </c>
    </row>
    <row r="6258" spans="6:6" ht="16" x14ac:dyDescent="0.2">
      <c r="F6258" s="47" t="str">
        <f ca="1">IF(_SF_CORE!$A$2="BLOCK",NA(),IF(OR(D6258="",E6258=""),"",E6258-D6258))</f>
        <v/>
      </c>
    </row>
    <row r="6259" spans="6:6" ht="16" x14ac:dyDescent="0.2">
      <c r="F6259" s="47" t="str">
        <f ca="1">IF(_SF_CORE!$A$2="BLOCK",NA(),IF(OR(D6259="",E6259=""),"",E6259-D6259))</f>
        <v/>
      </c>
    </row>
    <row r="6260" spans="6:6" ht="16" x14ac:dyDescent="0.2">
      <c r="F6260" s="47" t="str">
        <f ca="1">IF(_SF_CORE!$A$2="BLOCK",NA(),IF(OR(D6260="",E6260=""),"",E6260-D6260))</f>
        <v/>
      </c>
    </row>
    <row r="6261" spans="6:6" ht="16" x14ac:dyDescent="0.2">
      <c r="F6261" s="47" t="str">
        <f ca="1">IF(_SF_CORE!$A$2="BLOCK",NA(),IF(OR(D6261="",E6261=""),"",E6261-D6261))</f>
        <v/>
      </c>
    </row>
    <row r="6262" spans="6:6" ht="16" x14ac:dyDescent="0.2">
      <c r="F6262" s="47" t="str">
        <f ca="1">IF(_SF_CORE!$A$2="BLOCK",NA(),IF(OR(D6262="",E6262=""),"",E6262-D6262))</f>
        <v/>
      </c>
    </row>
    <row r="6263" spans="6:6" ht="16" x14ac:dyDescent="0.2">
      <c r="F6263" s="47" t="str">
        <f ca="1">IF(_SF_CORE!$A$2="BLOCK",NA(),IF(OR(D6263="",E6263=""),"",E6263-D6263))</f>
        <v/>
      </c>
    </row>
    <row r="6264" spans="6:6" ht="16" x14ac:dyDescent="0.2">
      <c r="F6264" s="47" t="str">
        <f ca="1">IF(_SF_CORE!$A$2="BLOCK",NA(),IF(OR(D6264="",E6264=""),"",E6264-D6264))</f>
        <v/>
      </c>
    </row>
    <row r="6265" spans="6:6" ht="16" x14ac:dyDescent="0.2">
      <c r="F6265" s="47" t="str">
        <f ca="1">IF(_SF_CORE!$A$2="BLOCK",NA(),IF(OR(D6265="",E6265=""),"",E6265-D6265))</f>
        <v/>
      </c>
    </row>
    <row r="6266" spans="6:6" ht="16" x14ac:dyDescent="0.2">
      <c r="F6266" s="47" t="str">
        <f ca="1">IF(_SF_CORE!$A$2="BLOCK",NA(),IF(OR(D6266="",E6266=""),"",E6266-D6266))</f>
        <v/>
      </c>
    </row>
    <row r="6267" spans="6:6" ht="16" x14ac:dyDescent="0.2">
      <c r="F6267" s="47" t="str">
        <f ca="1">IF(_SF_CORE!$A$2="BLOCK",NA(),IF(OR(D6267="",E6267=""),"",E6267-D6267))</f>
        <v/>
      </c>
    </row>
    <row r="6268" spans="6:6" ht="16" x14ac:dyDescent="0.2">
      <c r="F6268" s="47" t="str">
        <f ca="1">IF(_SF_CORE!$A$2="BLOCK",NA(),IF(OR(D6268="",E6268=""),"",E6268-D6268))</f>
        <v/>
      </c>
    </row>
    <row r="6269" spans="6:6" ht="16" x14ac:dyDescent="0.2">
      <c r="F6269" s="47" t="str">
        <f ca="1">IF(_SF_CORE!$A$2="BLOCK",NA(),IF(OR(D6269="",E6269=""),"",E6269-D6269))</f>
        <v/>
      </c>
    </row>
    <row r="6270" spans="6:6" ht="16" x14ac:dyDescent="0.2">
      <c r="F6270" s="47" t="str">
        <f ca="1">IF(_SF_CORE!$A$2="BLOCK",NA(),IF(OR(D6270="",E6270=""),"",E6270-D6270))</f>
        <v/>
      </c>
    </row>
    <row r="6271" spans="6:6" ht="16" x14ac:dyDescent="0.2">
      <c r="F6271" s="47" t="str">
        <f ca="1">IF(_SF_CORE!$A$2="BLOCK",NA(),IF(OR(D6271="",E6271=""),"",E6271-D6271))</f>
        <v/>
      </c>
    </row>
    <row r="6272" spans="6:6" ht="16" x14ac:dyDescent="0.2">
      <c r="F6272" s="47" t="str">
        <f ca="1">IF(_SF_CORE!$A$2="BLOCK",NA(),IF(OR(D6272="",E6272=""),"",E6272-D6272))</f>
        <v/>
      </c>
    </row>
    <row r="6273" spans="6:6" ht="16" x14ac:dyDescent="0.2">
      <c r="F6273" s="47" t="str">
        <f ca="1">IF(_SF_CORE!$A$2="BLOCK",NA(),IF(OR(D6273="",E6273=""),"",E6273-D6273))</f>
        <v/>
      </c>
    </row>
    <row r="6274" spans="6:6" ht="16" x14ac:dyDescent="0.2">
      <c r="F6274" s="47" t="str">
        <f ca="1">IF(_SF_CORE!$A$2="BLOCK",NA(),IF(OR(D6274="",E6274=""),"",E6274-D6274))</f>
        <v/>
      </c>
    </row>
    <row r="6275" spans="6:6" ht="16" x14ac:dyDescent="0.2">
      <c r="F6275" s="47" t="str">
        <f ca="1">IF(_SF_CORE!$A$2="BLOCK",NA(),IF(OR(D6275="",E6275=""),"",E6275-D6275))</f>
        <v/>
      </c>
    </row>
    <row r="6276" spans="6:6" ht="16" x14ac:dyDescent="0.2">
      <c r="F6276" s="47" t="str">
        <f ca="1">IF(_SF_CORE!$A$2="BLOCK",NA(),IF(OR(D6276="",E6276=""),"",E6276-D6276))</f>
        <v/>
      </c>
    </row>
    <row r="6277" spans="6:6" ht="16" x14ac:dyDescent="0.2">
      <c r="F6277" s="47" t="str">
        <f ca="1">IF(_SF_CORE!$A$2="BLOCK",NA(),IF(OR(D6277="",E6277=""),"",E6277-D6277))</f>
        <v/>
      </c>
    </row>
    <row r="6278" spans="6:6" ht="16" x14ac:dyDescent="0.2">
      <c r="F6278" s="47" t="str">
        <f ca="1">IF(_SF_CORE!$A$2="BLOCK",NA(),IF(OR(D6278="",E6278=""),"",E6278-D6278))</f>
        <v/>
      </c>
    </row>
    <row r="6279" spans="6:6" ht="16" x14ac:dyDescent="0.2">
      <c r="F6279" s="47" t="str">
        <f ca="1">IF(_SF_CORE!$A$2="BLOCK",NA(),IF(OR(D6279="",E6279=""),"",E6279-D6279))</f>
        <v/>
      </c>
    </row>
    <row r="6280" spans="6:6" ht="16" x14ac:dyDescent="0.2">
      <c r="F6280" s="47" t="str">
        <f ca="1">IF(_SF_CORE!$A$2="BLOCK",NA(),IF(OR(D6280="",E6280=""),"",E6280-D6280))</f>
        <v/>
      </c>
    </row>
    <row r="6281" spans="6:6" ht="16" x14ac:dyDescent="0.2">
      <c r="F6281" s="47" t="str">
        <f ca="1">IF(_SF_CORE!$A$2="BLOCK",NA(),IF(OR(D6281="",E6281=""),"",E6281-D6281))</f>
        <v/>
      </c>
    </row>
    <row r="6282" spans="6:6" ht="16" x14ac:dyDescent="0.2">
      <c r="F6282" s="47" t="str">
        <f ca="1">IF(_SF_CORE!$A$2="BLOCK",NA(),IF(OR(D6282="",E6282=""),"",E6282-D6282))</f>
        <v/>
      </c>
    </row>
    <row r="6283" spans="6:6" ht="16" x14ac:dyDescent="0.2">
      <c r="F6283" s="47" t="str">
        <f ca="1">IF(_SF_CORE!$A$2="BLOCK",NA(),IF(OR(D6283="",E6283=""),"",E6283-D6283))</f>
        <v/>
      </c>
    </row>
    <row r="6284" spans="6:6" ht="16" x14ac:dyDescent="0.2">
      <c r="F6284" s="47" t="str">
        <f ca="1">IF(_SF_CORE!$A$2="BLOCK",NA(),IF(OR(D6284="",E6284=""),"",E6284-D6284))</f>
        <v/>
      </c>
    </row>
    <row r="6285" spans="6:6" ht="16" x14ac:dyDescent="0.2">
      <c r="F6285" s="47" t="str">
        <f ca="1">IF(_SF_CORE!$A$2="BLOCK",NA(),IF(OR(D6285="",E6285=""),"",E6285-D6285))</f>
        <v/>
      </c>
    </row>
    <row r="6286" spans="6:6" ht="16" x14ac:dyDescent="0.2">
      <c r="F6286" s="47" t="str">
        <f ca="1">IF(_SF_CORE!$A$2="BLOCK",NA(),IF(OR(D6286="",E6286=""),"",E6286-D6286))</f>
        <v/>
      </c>
    </row>
    <row r="6287" spans="6:6" ht="16" x14ac:dyDescent="0.2">
      <c r="F6287" s="47" t="str">
        <f ca="1">IF(_SF_CORE!$A$2="BLOCK",NA(),IF(OR(D6287="",E6287=""),"",E6287-D6287))</f>
        <v/>
      </c>
    </row>
    <row r="6288" spans="6:6" ht="16" x14ac:dyDescent="0.2">
      <c r="F6288" s="47" t="str">
        <f ca="1">IF(_SF_CORE!$A$2="BLOCK",NA(),IF(OR(D6288="",E6288=""),"",E6288-D6288))</f>
        <v/>
      </c>
    </row>
    <row r="6289" spans="6:6" ht="16" x14ac:dyDescent="0.2">
      <c r="F6289" s="47" t="str">
        <f ca="1">IF(_SF_CORE!$A$2="BLOCK",NA(),IF(OR(D6289="",E6289=""),"",E6289-D6289))</f>
        <v/>
      </c>
    </row>
    <row r="6290" spans="6:6" ht="16" x14ac:dyDescent="0.2">
      <c r="F6290" s="47" t="str">
        <f ca="1">IF(_SF_CORE!$A$2="BLOCK",NA(),IF(OR(D6290="",E6290=""),"",E6290-D6290))</f>
        <v/>
      </c>
    </row>
    <row r="6291" spans="6:6" ht="16" x14ac:dyDescent="0.2">
      <c r="F6291" s="47" t="str">
        <f ca="1">IF(_SF_CORE!$A$2="BLOCK",NA(),IF(OR(D6291="",E6291=""),"",E6291-D6291))</f>
        <v/>
      </c>
    </row>
    <row r="6292" spans="6:6" ht="16" x14ac:dyDescent="0.2">
      <c r="F6292" s="47" t="str">
        <f ca="1">IF(_SF_CORE!$A$2="BLOCK",NA(),IF(OR(D6292="",E6292=""),"",E6292-D6292))</f>
        <v/>
      </c>
    </row>
    <row r="6293" spans="6:6" ht="16" x14ac:dyDescent="0.2">
      <c r="F6293" s="47" t="str">
        <f ca="1">IF(_SF_CORE!$A$2="BLOCK",NA(),IF(OR(D6293="",E6293=""),"",E6293-D6293))</f>
        <v/>
      </c>
    </row>
    <row r="6294" spans="6:6" ht="16" x14ac:dyDescent="0.2">
      <c r="F6294" s="47" t="str">
        <f ca="1">IF(_SF_CORE!$A$2="BLOCK",NA(),IF(OR(D6294="",E6294=""),"",E6294-D6294))</f>
        <v/>
      </c>
    </row>
    <row r="6295" spans="6:6" ht="16" x14ac:dyDescent="0.2">
      <c r="F6295" s="47" t="str">
        <f ca="1">IF(_SF_CORE!$A$2="BLOCK",NA(),IF(OR(D6295="",E6295=""),"",E6295-D6295))</f>
        <v/>
      </c>
    </row>
    <row r="6296" spans="6:6" ht="16" x14ac:dyDescent="0.2">
      <c r="F6296" s="47" t="str">
        <f ca="1">IF(_SF_CORE!$A$2="BLOCK",NA(),IF(OR(D6296="",E6296=""),"",E6296-D6296))</f>
        <v/>
      </c>
    </row>
    <row r="6297" spans="6:6" ht="16" x14ac:dyDescent="0.2">
      <c r="F6297" s="47" t="str">
        <f ca="1">IF(_SF_CORE!$A$2="BLOCK",NA(),IF(OR(D6297="",E6297=""),"",E6297-D6297))</f>
        <v/>
      </c>
    </row>
    <row r="6298" spans="6:6" ht="16" x14ac:dyDescent="0.2">
      <c r="F6298" s="47" t="str">
        <f ca="1">IF(_SF_CORE!$A$2="BLOCK",NA(),IF(OR(D6298="",E6298=""),"",E6298-D6298))</f>
        <v/>
      </c>
    </row>
    <row r="6299" spans="6:6" ht="16" x14ac:dyDescent="0.2">
      <c r="F6299" s="47" t="str">
        <f ca="1">IF(_SF_CORE!$A$2="BLOCK",NA(),IF(OR(D6299="",E6299=""),"",E6299-D6299))</f>
        <v/>
      </c>
    </row>
    <row r="6300" spans="6:6" ht="16" x14ac:dyDescent="0.2">
      <c r="F6300" s="47" t="str">
        <f ca="1">IF(_SF_CORE!$A$2="BLOCK",NA(),IF(OR(D6300="",E6300=""),"",E6300-D6300))</f>
        <v/>
      </c>
    </row>
    <row r="6301" spans="6:6" ht="16" x14ac:dyDescent="0.2">
      <c r="F6301" s="47" t="str">
        <f ca="1">IF(_SF_CORE!$A$2="BLOCK",NA(),IF(OR(D6301="",E6301=""),"",E6301-D6301))</f>
        <v/>
      </c>
    </row>
    <row r="6302" spans="6:6" ht="16" x14ac:dyDescent="0.2">
      <c r="F6302" s="47" t="str">
        <f ca="1">IF(_SF_CORE!$A$2="BLOCK",NA(),IF(OR(D6302="",E6302=""),"",E6302-D6302))</f>
        <v/>
      </c>
    </row>
    <row r="6303" spans="6:6" ht="16" x14ac:dyDescent="0.2">
      <c r="F6303" s="47" t="str">
        <f ca="1">IF(_SF_CORE!$A$2="BLOCK",NA(),IF(OR(D6303="",E6303=""),"",E6303-D6303))</f>
        <v/>
      </c>
    </row>
    <row r="6304" spans="6:6" ht="16" x14ac:dyDescent="0.2">
      <c r="F6304" s="47" t="str">
        <f ca="1">IF(_SF_CORE!$A$2="BLOCK",NA(),IF(OR(D6304="",E6304=""),"",E6304-D6304))</f>
        <v/>
      </c>
    </row>
    <row r="6305" spans="6:6" ht="16" x14ac:dyDescent="0.2">
      <c r="F6305" s="47" t="str">
        <f ca="1">IF(_SF_CORE!$A$2="BLOCK",NA(),IF(OR(D6305="",E6305=""),"",E6305-D6305))</f>
        <v/>
      </c>
    </row>
    <row r="6306" spans="6:6" ht="16" x14ac:dyDescent="0.2">
      <c r="F6306" s="47" t="str">
        <f ca="1">IF(_SF_CORE!$A$2="BLOCK",NA(),IF(OR(D6306="",E6306=""),"",E6306-D6306))</f>
        <v/>
      </c>
    </row>
    <row r="6307" spans="6:6" ht="16" x14ac:dyDescent="0.2">
      <c r="F6307" s="47" t="str">
        <f ca="1">IF(_SF_CORE!$A$2="BLOCK",NA(),IF(OR(D6307="",E6307=""),"",E6307-D6307))</f>
        <v/>
      </c>
    </row>
    <row r="6308" spans="6:6" ht="16" x14ac:dyDescent="0.2">
      <c r="F6308" s="47" t="str">
        <f ca="1">IF(_SF_CORE!$A$2="BLOCK",NA(),IF(OR(D6308="",E6308=""),"",E6308-D6308))</f>
        <v/>
      </c>
    </row>
    <row r="6309" spans="6:6" ht="16" x14ac:dyDescent="0.2">
      <c r="F6309" s="47" t="str">
        <f ca="1">IF(_SF_CORE!$A$2="BLOCK",NA(),IF(OR(D6309="",E6309=""),"",E6309-D6309))</f>
        <v/>
      </c>
    </row>
    <row r="6310" spans="6:6" ht="16" x14ac:dyDescent="0.2">
      <c r="F6310" s="47" t="str">
        <f ca="1">IF(_SF_CORE!$A$2="BLOCK",NA(),IF(OR(D6310="",E6310=""),"",E6310-D6310))</f>
        <v/>
      </c>
    </row>
    <row r="6311" spans="6:6" ht="16" x14ac:dyDescent="0.2">
      <c r="F6311" s="47" t="str">
        <f ca="1">IF(_SF_CORE!$A$2="BLOCK",NA(),IF(OR(D6311="",E6311=""),"",E6311-D6311))</f>
        <v/>
      </c>
    </row>
    <row r="6312" spans="6:6" ht="16" x14ac:dyDescent="0.2">
      <c r="F6312" s="47" t="str">
        <f ca="1">IF(_SF_CORE!$A$2="BLOCK",NA(),IF(OR(D6312="",E6312=""),"",E6312-D6312))</f>
        <v/>
      </c>
    </row>
    <row r="6313" spans="6:6" ht="16" x14ac:dyDescent="0.2">
      <c r="F6313" s="47" t="str">
        <f ca="1">IF(_SF_CORE!$A$2="BLOCK",NA(),IF(OR(D6313="",E6313=""),"",E6313-D6313))</f>
        <v/>
      </c>
    </row>
    <row r="6314" spans="6:6" ht="16" x14ac:dyDescent="0.2">
      <c r="F6314" s="47" t="str">
        <f ca="1">IF(_SF_CORE!$A$2="BLOCK",NA(),IF(OR(D6314="",E6314=""),"",E6314-D6314))</f>
        <v/>
      </c>
    </row>
    <row r="6315" spans="6:6" ht="16" x14ac:dyDescent="0.2">
      <c r="F6315" s="47" t="str">
        <f ca="1">IF(_SF_CORE!$A$2="BLOCK",NA(),IF(OR(D6315="",E6315=""),"",E6315-D6315))</f>
        <v/>
      </c>
    </row>
    <row r="6316" spans="6:6" ht="16" x14ac:dyDescent="0.2">
      <c r="F6316" s="47" t="str">
        <f ca="1">IF(_SF_CORE!$A$2="BLOCK",NA(),IF(OR(D6316="",E6316=""),"",E6316-D6316))</f>
        <v/>
      </c>
    </row>
    <row r="6317" spans="6:6" ht="16" x14ac:dyDescent="0.2">
      <c r="F6317" s="47" t="str">
        <f ca="1">IF(_SF_CORE!$A$2="BLOCK",NA(),IF(OR(D6317="",E6317=""),"",E6317-D6317))</f>
        <v/>
      </c>
    </row>
    <row r="6318" spans="6:6" ht="16" x14ac:dyDescent="0.2">
      <c r="F6318" s="47" t="str">
        <f ca="1">IF(_SF_CORE!$A$2="BLOCK",NA(),IF(OR(D6318="",E6318=""),"",E6318-D6318))</f>
        <v/>
      </c>
    </row>
    <row r="6319" spans="6:6" ht="16" x14ac:dyDescent="0.2">
      <c r="F6319" s="47" t="str">
        <f ca="1">IF(_SF_CORE!$A$2="BLOCK",NA(),IF(OR(D6319="",E6319=""),"",E6319-D6319))</f>
        <v/>
      </c>
    </row>
    <row r="6320" spans="6:6" ht="16" x14ac:dyDescent="0.2">
      <c r="F6320" s="47" t="str">
        <f ca="1">IF(_SF_CORE!$A$2="BLOCK",NA(),IF(OR(D6320="",E6320=""),"",E6320-D6320))</f>
        <v/>
      </c>
    </row>
    <row r="6321" spans="6:6" ht="16" x14ac:dyDescent="0.2">
      <c r="F6321" s="47" t="str">
        <f ca="1">IF(_SF_CORE!$A$2="BLOCK",NA(),IF(OR(D6321="",E6321=""),"",E6321-D6321))</f>
        <v/>
      </c>
    </row>
    <row r="6322" spans="6:6" ht="16" x14ac:dyDescent="0.2">
      <c r="F6322" s="47" t="str">
        <f ca="1">IF(_SF_CORE!$A$2="BLOCK",NA(),IF(OR(D6322="",E6322=""),"",E6322-D6322))</f>
        <v/>
      </c>
    </row>
    <row r="6323" spans="6:6" ht="16" x14ac:dyDescent="0.2">
      <c r="F6323" s="47" t="str">
        <f ca="1">IF(_SF_CORE!$A$2="BLOCK",NA(),IF(OR(D6323="",E6323=""),"",E6323-D6323))</f>
        <v/>
      </c>
    </row>
    <row r="6324" spans="6:6" ht="16" x14ac:dyDescent="0.2">
      <c r="F6324" s="47" t="str">
        <f ca="1">IF(_SF_CORE!$A$2="BLOCK",NA(),IF(OR(D6324="",E6324=""),"",E6324-D6324))</f>
        <v/>
      </c>
    </row>
    <row r="6325" spans="6:6" ht="16" x14ac:dyDescent="0.2">
      <c r="F6325" s="47" t="str">
        <f ca="1">IF(_SF_CORE!$A$2="BLOCK",NA(),IF(OR(D6325="",E6325=""),"",E6325-D6325))</f>
        <v/>
      </c>
    </row>
    <row r="6326" spans="6:6" ht="16" x14ac:dyDescent="0.2">
      <c r="F6326" s="47" t="str">
        <f ca="1">IF(_SF_CORE!$A$2="BLOCK",NA(),IF(OR(D6326="",E6326=""),"",E6326-D6326))</f>
        <v/>
      </c>
    </row>
    <row r="6327" spans="6:6" ht="16" x14ac:dyDescent="0.2">
      <c r="F6327" s="47" t="str">
        <f ca="1">IF(_SF_CORE!$A$2="BLOCK",NA(),IF(OR(D6327="",E6327=""),"",E6327-D6327))</f>
        <v/>
      </c>
    </row>
    <row r="6328" spans="6:6" ht="16" x14ac:dyDescent="0.2">
      <c r="F6328" s="47" t="str">
        <f ca="1">IF(_SF_CORE!$A$2="BLOCK",NA(),IF(OR(D6328="",E6328=""),"",E6328-D6328))</f>
        <v/>
      </c>
    </row>
    <row r="6329" spans="6:6" ht="16" x14ac:dyDescent="0.2">
      <c r="F6329" s="47" t="str">
        <f ca="1">IF(_SF_CORE!$A$2="BLOCK",NA(),IF(OR(D6329="",E6329=""),"",E6329-D6329))</f>
        <v/>
      </c>
    </row>
    <row r="6330" spans="6:6" ht="16" x14ac:dyDescent="0.2">
      <c r="F6330" s="47" t="str">
        <f ca="1">IF(_SF_CORE!$A$2="BLOCK",NA(),IF(OR(D6330="",E6330=""),"",E6330-D6330))</f>
        <v/>
      </c>
    </row>
    <row r="6331" spans="6:6" ht="16" x14ac:dyDescent="0.2">
      <c r="F6331" s="47" t="str">
        <f ca="1">IF(_SF_CORE!$A$2="BLOCK",NA(),IF(OR(D6331="",E6331=""),"",E6331-D6331))</f>
        <v/>
      </c>
    </row>
    <row r="6332" spans="6:6" ht="16" x14ac:dyDescent="0.2">
      <c r="F6332" s="47" t="str">
        <f ca="1">IF(_SF_CORE!$A$2="BLOCK",NA(),IF(OR(D6332="",E6332=""),"",E6332-D6332))</f>
        <v/>
      </c>
    </row>
    <row r="6333" spans="6:6" ht="16" x14ac:dyDescent="0.2">
      <c r="F6333" s="47" t="str">
        <f ca="1">IF(_SF_CORE!$A$2="BLOCK",NA(),IF(OR(D6333="",E6333=""),"",E6333-D6333))</f>
        <v/>
      </c>
    </row>
    <row r="6334" spans="6:6" ht="16" x14ac:dyDescent="0.2">
      <c r="F6334" s="47" t="str">
        <f ca="1">IF(_SF_CORE!$A$2="BLOCK",NA(),IF(OR(D6334="",E6334=""),"",E6334-D6334))</f>
        <v/>
      </c>
    </row>
    <row r="6335" spans="6:6" ht="16" x14ac:dyDescent="0.2">
      <c r="F6335" s="47" t="str">
        <f ca="1">IF(_SF_CORE!$A$2="BLOCK",NA(),IF(OR(D6335="",E6335=""),"",E6335-D6335))</f>
        <v/>
      </c>
    </row>
    <row r="6336" spans="6:6" ht="16" x14ac:dyDescent="0.2">
      <c r="F6336" s="47" t="str">
        <f ca="1">IF(_SF_CORE!$A$2="BLOCK",NA(),IF(OR(D6336="",E6336=""),"",E6336-D6336))</f>
        <v/>
      </c>
    </row>
    <row r="6337" spans="6:6" ht="16" x14ac:dyDescent="0.2">
      <c r="F6337" s="47" t="str">
        <f ca="1">IF(_SF_CORE!$A$2="BLOCK",NA(),IF(OR(D6337="",E6337=""),"",E6337-D6337))</f>
        <v/>
      </c>
    </row>
    <row r="6338" spans="6:6" ht="16" x14ac:dyDescent="0.2">
      <c r="F6338" s="47" t="str">
        <f ca="1">IF(_SF_CORE!$A$2="BLOCK",NA(),IF(OR(D6338="",E6338=""),"",E6338-D6338))</f>
        <v/>
      </c>
    </row>
    <row r="6339" spans="6:6" ht="16" x14ac:dyDescent="0.2">
      <c r="F6339" s="47" t="str">
        <f ca="1">IF(_SF_CORE!$A$2="BLOCK",NA(),IF(OR(D6339="",E6339=""),"",E6339-D6339))</f>
        <v/>
      </c>
    </row>
    <row r="6340" spans="6:6" ht="16" x14ac:dyDescent="0.2">
      <c r="F6340" s="47" t="str">
        <f ca="1">IF(_SF_CORE!$A$2="BLOCK",NA(),IF(OR(D6340="",E6340=""),"",E6340-D6340))</f>
        <v/>
      </c>
    </row>
    <row r="6341" spans="6:6" ht="16" x14ac:dyDescent="0.2">
      <c r="F6341" s="47" t="str">
        <f ca="1">IF(_SF_CORE!$A$2="BLOCK",NA(),IF(OR(D6341="",E6341=""),"",E6341-D6341))</f>
        <v/>
      </c>
    </row>
    <row r="6342" spans="6:6" ht="16" x14ac:dyDescent="0.2">
      <c r="F6342" s="47" t="str">
        <f ca="1">IF(_SF_CORE!$A$2="BLOCK",NA(),IF(OR(D6342="",E6342=""),"",E6342-D6342))</f>
        <v/>
      </c>
    </row>
    <row r="6343" spans="6:6" ht="16" x14ac:dyDescent="0.2">
      <c r="F6343" s="47" t="str">
        <f ca="1">IF(_SF_CORE!$A$2="BLOCK",NA(),IF(OR(D6343="",E6343=""),"",E6343-D6343))</f>
        <v/>
      </c>
    </row>
    <row r="6344" spans="6:6" ht="16" x14ac:dyDescent="0.2">
      <c r="F6344" s="47" t="str">
        <f ca="1">IF(_SF_CORE!$A$2="BLOCK",NA(),IF(OR(D6344="",E6344=""),"",E6344-D6344))</f>
        <v/>
      </c>
    </row>
    <row r="6345" spans="6:6" ht="16" x14ac:dyDescent="0.2">
      <c r="F6345" s="47" t="str">
        <f ca="1">IF(_SF_CORE!$A$2="BLOCK",NA(),IF(OR(D6345="",E6345=""),"",E6345-D6345))</f>
        <v/>
      </c>
    </row>
    <row r="6346" spans="6:6" ht="16" x14ac:dyDescent="0.2">
      <c r="F6346" s="47" t="str">
        <f ca="1">IF(_SF_CORE!$A$2="BLOCK",NA(),IF(OR(D6346="",E6346=""),"",E6346-D6346))</f>
        <v/>
      </c>
    </row>
    <row r="6347" spans="6:6" ht="16" x14ac:dyDescent="0.2">
      <c r="F6347" s="47" t="str">
        <f ca="1">IF(_SF_CORE!$A$2="BLOCK",NA(),IF(OR(D6347="",E6347=""),"",E6347-D6347))</f>
        <v/>
      </c>
    </row>
    <row r="6348" spans="6:6" ht="16" x14ac:dyDescent="0.2">
      <c r="F6348" s="47" t="str">
        <f ca="1">IF(_SF_CORE!$A$2="BLOCK",NA(),IF(OR(D6348="",E6348=""),"",E6348-D6348))</f>
        <v/>
      </c>
    </row>
    <row r="6349" spans="6:6" ht="16" x14ac:dyDescent="0.2">
      <c r="F6349" s="47" t="str">
        <f ca="1">IF(_SF_CORE!$A$2="BLOCK",NA(),IF(OR(D6349="",E6349=""),"",E6349-D6349))</f>
        <v/>
      </c>
    </row>
    <row r="6350" spans="6:6" ht="16" x14ac:dyDescent="0.2">
      <c r="F6350" s="47" t="str">
        <f ca="1">IF(_SF_CORE!$A$2="BLOCK",NA(),IF(OR(D6350="",E6350=""),"",E6350-D6350))</f>
        <v/>
      </c>
    </row>
    <row r="6351" spans="6:6" ht="16" x14ac:dyDescent="0.2">
      <c r="F6351" s="47" t="str">
        <f ca="1">IF(_SF_CORE!$A$2="BLOCK",NA(),IF(OR(D6351="",E6351=""),"",E6351-D6351))</f>
        <v/>
      </c>
    </row>
    <row r="6352" spans="6:6" ht="16" x14ac:dyDescent="0.2">
      <c r="F6352" s="47" t="str">
        <f ca="1">IF(_SF_CORE!$A$2="BLOCK",NA(),IF(OR(D6352="",E6352=""),"",E6352-D6352))</f>
        <v/>
      </c>
    </row>
    <row r="6353" spans="6:6" ht="16" x14ac:dyDescent="0.2">
      <c r="F6353" s="47" t="str">
        <f ca="1">IF(_SF_CORE!$A$2="BLOCK",NA(),IF(OR(D6353="",E6353=""),"",E6353-D6353))</f>
        <v/>
      </c>
    </row>
    <row r="6354" spans="6:6" ht="16" x14ac:dyDescent="0.2">
      <c r="F6354" s="47" t="str">
        <f ca="1">IF(_SF_CORE!$A$2="BLOCK",NA(),IF(OR(D6354="",E6354=""),"",E6354-D6354))</f>
        <v/>
      </c>
    </row>
    <row r="6355" spans="6:6" ht="16" x14ac:dyDescent="0.2">
      <c r="F6355" s="47" t="str">
        <f ca="1">IF(_SF_CORE!$A$2="BLOCK",NA(),IF(OR(D6355="",E6355=""),"",E6355-D6355))</f>
        <v/>
      </c>
    </row>
    <row r="6356" spans="6:6" ht="16" x14ac:dyDescent="0.2">
      <c r="F6356" s="47" t="str">
        <f ca="1">IF(_SF_CORE!$A$2="BLOCK",NA(),IF(OR(D6356="",E6356=""),"",E6356-D6356))</f>
        <v/>
      </c>
    </row>
    <row r="6357" spans="6:6" ht="16" x14ac:dyDescent="0.2">
      <c r="F6357" s="47" t="str">
        <f ca="1">IF(_SF_CORE!$A$2="BLOCK",NA(),IF(OR(D6357="",E6357=""),"",E6357-D6357))</f>
        <v/>
      </c>
    </row>
    <row r="6358" spans="6:6" ht="16" x14ac:dyDescent="0.2">
      <c r="F6358" s="47" t="str">
        <f ca="1">IF(_SF_CORE!$A$2="BLOCK",NA(),IF(OR(D6358="",E6358=""),"",E6358-D6358))</f>
        <v/>
      </c>
    </row>
    <row r="6359" spans="6:6" ht="16" x14ac:dyDescent="0.2">
      <c r="F6359" s="47" t="str">
        <f ca="1">IF(_SF_CORE!$A$2="BLOCK",NA(),IF(OR(D6359="",E6359=""),"",E6359-D6359))</f>
        <v/>
      </c>
    </row>
    <row r="6360" spans="6:6" ht="16" x14ac:dyDescent="0.2">
      <c r="F6360" s="47" t="str">
        <f ca="1">IF(_SF_CORE!$A$2="BLOCK",NA(),IF(OR(D6360="",E6360=""),"",E6360-D6360))</f>
        <v/>
      </c>
    </row>
    <row r="6361" spans="6:6" ht="16" x14ac:dyDescent="0.2">
      <c r="F6361" s="47" t="str">
        <f ca="1">IF(_SF_CORE!$A$2="BLOCK",NA(),IF(OR(D6361="",E6361=""),"",E6361-D6361))</f>
        <v/>
      </c>
    </row>
    <row r="6362" spans="6:6" ht="16" x14ac:dyDescent="0.2">
      <c r="F6362" s="47" t="str">
        <f ca="1">IF(_SF_CORE!$A$2="BLOCK",NA(),IF(OR(D6362="",E6362=""),"",E6362-D6362))</f>
        <v/>
      </c>
    </row>
    <row r="6363" spans="6:6" ht="16" x14ac:dyDescent="0.2">
      <c r="F6363" s="47" t="str">
        <f ca="1">IF(_SF_CORE!$A$2="BLOCK",NA(),IF(OR(D6363="",E6363=""),"",E6363-D6363))</f>
        <v/>
      </c>
    </row>
    <row r="6364" spans="6:6" ht="16" x14ac:dyDescent="0.2">
      <c r="F6364" s="47" t="str">
        <f ca="1">IF(_SF_CORE!$A$2="BLOCK",NA(),IF(OR(D6364="",E6364=""),"",E6364-D6364))</f>
        <v/>
      </c>
    </row>
    <row r="6365" spans="6:6" ht="16" x14ac:dyDescent="0.2">
      <c r="F6365" s="47" t="str">
        <f ca="1">IF(_SF_CORE!$A$2="BLOCK",NA(),IF(OR(D6365="",E6365=""),"",E6365-D6365))</f>
        <v/>
      </c>
    </row>
    <row r="6366" spans="6:6" ht="16" x14ac:dyDescent="0.2">
      <c r="F6366" s="47" t="str">
        <f ca="1">IF(_SF_CORE!$A$2="BLOCK",NA(),IF(OR(D6366="",E6366=""),"",E6366-D6366))</f>
        <v/>
      </c>
    </row>
    <row r="6367" spans="6:6" ht="16" x14ac:dyDescent="0.2">
      <c r="F6367" s="47" t="str">
        <f ca="1">IF(_SF_CORE!$A$2="BLOCK",NA(),IF(OR(D6367="",E6367=""),"",E6367-D6367))</f>
        <v/>
      </c>
    </row>
    <row r="6368" spans="6:6" ht="16" x14ac:dyDescent="0.2">
      <c r="F6368" s="47" t="str">
        <f ca="1">IF(_SF_CORE!$A$2="BLOCK",NA(),IF(OR(D6368="",E6368=""),"",E6368-D6368))</f>
        <v/>
      </c>
    </row>
    <row r="6369" spans="6:6" ht="16" x14ac:dyDescent="0.2">
      <c r="F6369" s="47" t="str">
        <f ca="1">IF(_SF_CORE!$A$2="BLOCK",NA(),IF(OR(D6369="",E6369=""),"",E6369-D6369))</f>
        <v/>
      </c>
    </row>
    <row r="6370" spans="6:6" ht="16" x14ac:dyDescent="0.2">
      <c r="F6370" s="47" t="str">
        <f ca="1">IF(_SF_CORE!$A$2="BLOCK",NA(),IF(OR(D6370="",E6370=""),"",E6370-D6370))</f>
        <v/>
      </c>
    </row>
    <row r="6371" spans="6:6" ht="16" x14ac:dyDescent="0.2">
      <c r="F6371" s="47" t="str">
        <f ca="1">IF(_SF_CORE!$A$2="BLOCK",NA(),IF(OR(D6371="",E6371=""),"",E6371-D6371))</f>
        <v/>
      </c>
    </row>
    <row r="6372" spans="6:6" ht="16" x14ac:dyDescent="0.2">
      <c r="F6372" s="47" t="str">
        <f ca="1">IF(_SF_CORE!$A$2="BLOCK",NA(),IF(OR(D6372="",E6372=""),"",E6372-D6372))</f>
        <v/>
      </c>
    </row>
    <row r="6373" spans="6:6" ht="16" x14ac:dyDescent="0.2">
      <c r="F6373" s="47" t="str">
        <f ca="1">IF(_SF_CORE!$A$2="BLOCK",NA(),IF(OR(D6373="",E6373=""),"",E6373-D6373))</f>
        <v/>
      </c>
    </row>
    <row r="6374" spans="6:6" ht="16" x14ac:dyDescent="0.2">
      <c r="F6374" s="47" t="str">
        <f ca="1">IF(_SF_CORE!$A$2="BLOCK",NA(),IF(OR(D6374="",E6374=""),"",E6374-D6374))</f>
        <v/>
      </c>
    </row>
    <row r="6375" spans="6:6" ht="16" x14ac:dyDescent="0.2">
      <c r="F6375" s="47" t="str">
        <f ca="1">IF(_SF_CORE!$A$2="BLOCK",NA(),IF(OR(D6375="",E6375=""),"",E6375-D6375))</f>
        <v/>
      </c>
    </row>
    <row r="6376" spans="6:6" ht="16" x14ac:dyDescent="0.2">
      <c r="F6376" s="47" t="str">
        <f ca="1">IF(_SF_CORE!$A$2="BLOCK",NA(),IF(OR(D6376="",E6376=""),"",E6376-D6376))</f>
        <v/>
      </c>
    </row>
    <row r="6377" spans="6:6" ht="16" x14ac:dyDescent="0.2">
      <c r="F6377" s="47" t="str">
        <f ca="1">IF(_SF_CORE!$A$2="BLOCK",NA(),IF(OR(D6377="",E6377=""),"",E6377-D6377))</f>
        <v/>
      </c>
    </row>
    <row r="6378" spans="6:6" ht="16" x14ac:dyDescent="0.2">
      <c r="F6378" s="47" t="str">
        <f ca="1">IF(_SF_CORE!$A$2="BLOCK",NA(),IF(OR(D6378="",E6378=""),"",E6378-D6378))</f>
        <v/>
      </c>
    </row>
    <row r="6379" spans="6:6" ht="16" x14ac:dyDescent="0.2">
      <c r="F6379" s="47" t="str">
        <f ca="1">IF(_SF_CORE!$A$2="BLOCK",NA(),IF(OR(D6379="",E6379=""),"",E6379-D6379))</f>
        <v/>
      </c>
    </row>
    <row r="6380" spans="6:6" ht="16" x14ac:dyDescent="0.2">
      <c r="F6380" s="47" t="str">
        <f ca="1">IF(_SF_CORE!$A$2="BLOCK",NA(),IF(OR(D6380="",E6380=""),"",E6380-D6380))</f>
        <v/>
      </c>
    </row>
    <row r="6381" spans="6:6" ht="16" x14ac:dyDescent="0.2">
      <c r="F6381" s="47" t="str">
        <f ca="1">IF(_SF_CORE!$A$2="BLOCK",NA(),IF(OR(D6381="",E6381=""),"",E6381-D6381))</f>
        <v/>
      </c>
    </row>
    <row r="6382" spans="6:6" ht="16" x14ac:dyDescent="0.2">
      <c r="F6382" s="47" t="str">
        <f ca="1">IF(_SF_CORE!$A$2="BLOCK",NA(),IF(OR(D6382="",E6382=""),"",E6382-D6382))</f>
        <v/>
      </c>
    </row>
    <row r="6383" spans="6:6" ht="16" x14ac:dyDescent="0.2">
      <c r="F6383" s="47" t="str">
        <f ca="1">IF(_SF_CORE!$A$2="BLOCK",NA(),IF(OR(D6383="",E6383=""),"",E6383-D6383))</f>
        <v/>
      </c>
    </row>
    <row r="6384" spans="6:6" ht="16" x14ac:dyDescent="0.2">
      <c r="F6384" s="47" t="str">
        <f ca="1">IF(_SF_CORE!$A$2="BLOCK",NA(),IF(OR(D6384="",E6384=""),"",E6384-D6384))</f>
        <v/>
      </c>
    </row>
    <row r="6385" spans="6:6" ht="16" x14ac:dyDescent="0.2">
      <c r="F6385" s="47" t="str">
        <f ca="1">IF(_SF_CORE!$A$2="BLOCK",NA(),IF(OR(D6385="",E6385=""),"",E6385-D6385))</f>
        <v/>
      </c>
    </row>
    <row r="6386" spans="6:6" ht="16" x14ac:dyDescent="0.2">
      <c r="F6386" s="47" t="str">
        <f ca="1">IF(_SF_CORE!$A$2="BLOCK",NA(),IF(OR(D6386="",E6386=""),"",E6386-D6386))</f>
        <v/>
      </c>
    </row>
    <row r="6387" spans="6:6" ht="16" x14ac:dyDescent="0.2">
      <c r="F6387" s="47" t="str">
        <f ca="1">IF(_SF_CORE!$A$2="BLOCK",NA(),IF(OR(D6387="",E6387=""),"",E6387-D6387))</f>
        <v/>
      </c>
    </row>
    <row r="6388" spans="6:6" ht="16" x14ac:dyDescent="0.2">
      <c r="F6388" s="47" t="str">
        <f ca="1">IF(_SF_CORE!$A$2="BLOCK",NA(),IF(OR(D6388="",E6388=""),"",E6388-D6388))</f>
        <v/>
      </c>
    </row>
    <row r="6389" spans="6:6" ht="16" x14ac:dyDescent="0.2">
      <c r="F6389" s="47" t="str">
        <f ca="1">IF(_SF_CORE!$A$2="BLOCK",NA(),IF(OR(D6389="",E6389=""),"",E6389-D6389))</f>
        <v/>
      </c>
    </row>
    <row r="6390" spans="6:6" ht="16" x14ac:dyDescent="0.2">
      <c r="F6390" s="47" t="str">
        <f ca="1">IF(_SF_CORE!$A$2="BLOCK",NA(),IF(OR(D6390="",E6390=""),"",E6390-D6390))</f>
        <v/>
      </c>
    </row>
    <row r="6391" spans="6:6" ht="16" x14ac:dyDescent="0.2">
      <c r="F6391" s="47" t="str">
        <f ca="1">IF(_SF_CORE!$A$2="BLOCK",NA(),IF(OR(D6391="",E6391=""),"",E6391-D6391))</f>
        <v/>
      </c>
    </row>
    <row r="6392" spans="6:6" ht="16" x14ac:dyDescent="0.2">
      <c r="F6392" s="47" t="str">
        <f ca="1">IF(_SF_CORE!$A$2="BLOCK",NA(),IF(OR(D6392="",E6392=""),"",E6392-D6392))</f>
        <v/>
      </c>
    </row>
    <row r="6393" spans="6:6" ht="16" x14ac:dyDescent="0.2">
      <c r="F6393" s="47" t="str">
        <f ca="1">IF(_SF_CORE!$A$2="BLOCK",NA(),IF(OR(D6393="",E6393=""),"",E6393-D6393))</f>
        <v/>
      </c>
    </row>
    <row r="6394" spans="6:6" ht="16" x14ac:dyDescent="0.2">
      <c r="F6394" s="47" t="str">
        <f ca="1">IF(_SF_CORE!$A$2="BLOCK",NA(),IF(OR(D6394="",E6394=""),"",E6394-D6394))</f>
        <v/>
      </c>
    </row>
    <row r="6395" spans="6:6" ht="16" x14ac:dyDescent="0.2">
      <c r="F6395" s="47" t="str">
        <f ca="1">IF(_SF_CORE!$A$2="BLOCK",NA(),IF(OR(D6395="",E6395=""),"",E6395-D6395))</f>
        <v/>
      </c>
    </row>
    <row r="6396" spans="6:6" ht="16" x14ac:dyDescent="0.2">
      <c r="F6396" s="47" t="str">
        <f ca="1">IF(_SF_CORE!$A$2="BLOCK",NA(),IF(OR(D6396="",E6396=""),"",E6396-D6396))</f>
        <v/>
      </c>
    </row>
    <row r="6397" spans="6:6" ht="16" x14ac:dyDescent="0.2">
      <c r="F6397" s="47" t="str">
        <f ca="1">IF(_SF_CORE!$A$2="BLOCK",NA(),IF(OR(D6397="",E6397=""),"",E6397-D6397))</f>
        <v/>
      </c>
    </row>
    <row r="6398" spans="6:6" ht="16" x14ac:dyDescent="0.2">
      <c r="F6398" s="47" t="str">
        <f ca="1">IF(_SF_CORE!$A$2="BLOCK",NA(),IF(OR(D6398="",E6398=""),"",E6398-D6398))</f>
        <v/>
      </c>
    </row>
    <row r="6399" spans="6:6" ht="16" x14ac:dyDescent="0.2">
      <c r="F6399" s="47" t="str">
        <f ca="1">IF(_SF_CORE!$A$2="BLOCK",NA(),IF(OR(D6399="",E6399=""),"",E6399-D6399))</f>
        <v/>
      </c>
    </row>
    <row r="6400" spans="6:6" ht="16" x14ac:dyDescent="0.2">
      <c r="F6400" s="47" t="str">
        <f ca="1">IF(_SF_CORE!$A$2="BLOCK",NA(),IF(OR(D6400="",E6400=""),"",E6400-D6400))</f>
        <v/>
      </c>
    </row>
    <row r="6401" spans="6:6" ht="16" x14ac:dyDescent="0.2">
      <c r="F6401" s="47" t="str">
        <f ca="1">IF(_SF_CORE!$A$2="BLOCK",NA(),IF(OR(D6401="",E6401=""),"",E6401-D6401))</f>
        <v/>
      </c>
    </row>
    <row r="6402" spans="6:6" ht="16" x14ac:dyDescent="0.2">
      <c r="F6402" s="47" t="str">
        <f ca="1">IF(_SF_CORE!$A$2="BLOCK",NA(),IF(OR(D6402="",E6402=""),"",E6402-D6402))</f>
        <v/>
      </c>
    </row>
    <row r="6403" spans="6:6" ht="16" x14ac:dyDescent="0.2">
      <c r="F6403" s="47" t="str">
        <f ca="1">IF(_SF_CORE!$A$2="BLOCK",NA(),IF(OR(D6403="",E6403=""),"",E6403-D6403))</f>
        <v/>
      </c>
    </row>
    <row r="6404" spans="6:6" ht="16" x14ac:dyDescent="0.2">
      <c r="F6404" s="47" t="str">
        <f ca="1">IF(_SF_CORE!$A$2="BLOCK",NA(),IF(OR(D6404="",E6404=""),"",E6404-D6404))</f>
        <v/>
      </c>
    </row>
    <row r="6405" spans="6:6" ht="16" x14ac:dyDescent="0.2">
      <c r="F6405" s="47" t="str">
        <f ca="1">IF(_SF_CORE!$A$2="BLOCK",NA(),IF(OR(D6405="",E6405=""),"",E6405-D6405))</f>
        <v/>
      </c>
    </row>
    <row r="6406" spans="6:6" ht="16" x14ac:dyDescent="0.2">
      <c r="F6406" s="47" t="str">
        <f ca="1">IF(_SF_CORE!$A$2="BLOCK",NA(),IF(OR(D6406="",E6406=""),"",E6406-D6406))</f>
        <v/>
      </c>
    </row>
    <row r="6407" spans="6:6" ht="16" x14ac:dyDescent="0.2">
      <c r="F6407" s="47" t="str">
        <f ca="1">IF(_SF_CORE!$A$2="BLOCK",NA(),IF(OR(D6407="",E6407=""),"",E6407-D6407))</f>
        <v/>
      </c>
    </row>
    <row r="6408" spans="6:6" ht="16" x14ac:dyDescent="0.2">
      <c r="F6408" s="47" t="str">
        <f ca="1">IF(_SF_CORE!$A$2="BLOCK",NA(),IF(OR(D6408="",E6408=""),"",E6408-D6408))</f>
        <v/>
      </c>
    </row>
    <row r="6409" spans="6:6" ht="16" x14ac:dyDescent="0.2">
      <c r="F6409" s="47" t="str">
        <f ca="1">IF(_SF_CORE!$A$2="BLOCK",NA(),IF(OR(D6409="",E6409=""),"",E6409-D6409))</f>
        <v/>
      </c>
    </row>
    <row r="6410" spans="6:6" ht="16" x14ac:dyDescent="0.2">
      <c r="F6410" s="47" t="str">
        <f ca="1">IF(_SF_CORE!$A$2="BLOCK",NA(),IF(OR(D6410="",E6410=""),"",E6410-D6410))</f>
        <v/>
      </c>
    </row>
    <row r="6411" spans="6:6" ht="16" x14ac:dyDescent="0.2">
      <c r="F6411" s="47" t="str">
        <f ca="1">IF(_SF_CORE!$A$2="BLOCK",NA(),IF(OR(D6411="",E6411=""),"",E6411-D6411))</f>
        <v/>
      </c>
    </row>
    <row r="6412" spans="6:6" ht="16" x14ac:dyDescent="0.2">
      <c r="F6412" s="47" t="str">
        <f ca="1">IF(_SF_CORE!$A$2="BLOCK",NA(),IF(OR(D6412="",E6412=""),"",E6412-D6412))</f>
        <v/>
      </c>
    </row>
    <row r="6413" spans="6:6" ht="16" x14ac:dyDescent="0.2">
      <c r="F6413" s="47" t="str">
        <f ca="1">IF(_SF_CORE!$A$2="BLOCK",NA(),IF(OR(D6413="",E6413=""),"",E6413-D6413))</f>
        <v/>
      </c>
    </row>
    <row r="6414" spans="6:6" ht="16" x14ac:dyDescent="0.2">
      <c r="F6414" s="47" t="str">
        <f ca="1">IF(_SF_CORE!$A$2="BLOCK",NA(),IF(OR(D6414="",E6414=""),"",E6414-D6414))</f>
        <v/>
      </c>
    </row>
    <row r="6415" spans="6:6" ht="16" x14ac:dyDescent="0.2">
      <c r="F6415" s="47" t="str">
        <f ca="1">IF(_SF_CORE!$A$2="BLOCK",NA(),IF(OR(D6415="",E6415=""),"",E6415-D6415))</f>
        <v/>
      </c>
    </row>
    <row r="6416" spans="6:6" ht="16" x14ac:dyDescent="0.2">
      <c r="F6416" s="47" t="str">
        <f ca="1">IF(_SF_CORE!$A$2="BLOCK",NA(),IF(OR(D6416="",E6416=""),"",E6416-D6416))</f>
        <v/>
      </c>
    </row>
    <row r="6417" spans="6:6" ht="16" x14ac:dyDescent="0.2">
      <c r="F6417" s="47" t="str">
        <f ca="1">IF(_SF_CORE!$A$2="BLOCK",NA(),IF(OR(D6417="",E6417=""),"",E6417-D6417))</f>
        <v/>
      </c>
    </row>
    <row r="6418" spans="6:6" ht="16" x14ac:dyDescent="0.2">
      <c r="F6418" s="47" t="str">
        <f ca="1">IF(_SF_CORE!$A$2="BLOCK",NA(),IF(OR(D6418="",E6418=""),"",E6418-D6418))</f>
        <v/>
      </c>
    </row>
    <row r="6419" spans="6:6" ht="16" x14ac:dyDescent="0.2">
      <c r="F6419" s="47" t="str">
        <f ca="1">IF(_SF_CORE!$A$2="BLOCK",NA(),IF(OR(D6419="",E6419=""),"",E6419-D6419))</f>
        <v/>
      </c>
    </row>
    <row r="6420" spans="6:6" ht="16" x14ac:dyDescent="0.2">
      <c r="F6420" s="47" t="str">
        <f ca="1">IF(_SF_CORE!$A$2="BLOCK",NA(),IF(OR(D6420="",E6420=""),"",E6420-D6420))</f>
        <v/>
      </c>
    </row>
    <row r="6421" spans="6:6" ht="16" x14ac:dyDescent="0.2">
      <c r="F6421" s="47" t="str">
        <f ca="1">IF(_SF_CORE!$A$2="BLOCK",NA(),IF(OR(D6421="",E6421=""),"",E6421-D6421))</f>
        <v/>
      </c>
    </row>
    <row r="6422" spans="6:6" ht="16" x14ac:dyDescent="0.2">
      <c r="F6422" s="47" t="str">
        <f ca="1">IF(_SF_CORE!$A$2="BLOCK",NA(),IF(OR(D6422="",E6422=""),"",E6422-D6422))</f>
        <v/>
      </c>
    </row>
    <row r="6423" spans="6:6" ht="16" x14ac:dyDescent="0.2">
      <c r="F6423" s="47" t="str">
        <f ca="1">IF(_SF_CORE!$A$2="BLOCK",NA(),IF(OR(D6423="",E6423=""),"",E6423-D6423))</f>
        <v/>
      </c>
    </row>
    <row r="6424" spans="6:6" ht="16" x14ac:dyDescent="0.2">
      <c r="F6424" s="47" t="str">
        <f ca="1">IF(_SF_CORE!$A$2="BLOCK",NA(),IF(OR(D6424="",E6424=""),"",E6424-D6424))</f>
        <v/>
      </c>
    </row>
    <row r="6425" spans="6:6" ht="16" x14ac:dyDescent="0.2">
      <c r="F6425" s="47" t="str">
        <f ca="1">IF(_SF_CORE!$A$2="BLOCK",NA(),IF(OR(D6425="",E6425=""),"",E6425-D6425))</f>
        <v/>
      </c>
    </row>
    <row r="6426" spans="6:6" ht="16" x14ac:dyDescent="0.2">
      <c r="F6426" s="47" t="str">
        <f ca="1">IF(_SF_CORE!$A$2="BLOCK",NA(),IF(OR(D6426="",E6426=""),"",E6426-D6426))</f>
        <v/>
      </c>
    </row>
    <row r="6427" spans="6:6" ht="16" x14ac:dyDescent="0.2">
      <c r="F6427" s="47" t="str">
        <f ca="1">IF(_SF_CORE!$A$2="BLOCK",NA(),IF(OR(D6427="",E6427=""),"",E6427-D6427))</f>
        <v/>
      </c>
    </row>
    <row r="6428" spans="6:6" ht="16" x14ac:dyDescent="0.2">
      <c r="F6428" s="47" t="str">
        <f ca="1">IF(_SF_CORE!$A$2="BLOCK",NA(),IF(OR(D6428="",E6428=""),"",E6428-D6428))</f>
        <v/>
      </c>
    </row>
    <row r="6429" spans="6:6" ht="16" x14ac:dyDescent="0.2">
      <c r="F6429" s="47" t="str">
        <f ca="1">IF(_SF_CORE!$A$2="BLOCK",NA(),IF(OR(D6429="",E6429=""),"",E6429-D6429))</f>
        <v/>
      </c>
    </row>
    <row r="6430" spans="6:6" ht="16" x14ac:dyDescent="0.2">
      <c r="F6430" s="47" t="str">
        <f ca="1">IF(_SF_CORE!$A$2="BLOCK",NA(),IF(OR(D6430="",E6430=""),"",E6430-D6430))</f>
        <v/>
      </c>
    </row>
    <row r="6431" spans="6:6" ht="16" x14ac:dyDescent="0.2">
      <c r="F6431" s="47" t="str">
        <f ca="1">IF(_SF_CORE!$A$2="BLOCK",NA(),IF(OR(D6431="",E6431=""),"",E6431-D6431))</f>
        <v/>
      </c>
    </row>
    <row r="6432" spans="6:6" ht="16" x14ac:dyDescent="0.2">
      <c r="F6432" s="47" t="str">
        <f ca="1">IF(_SF_CORE!$A$2="BLOCK",NA(),IF(OR(D6432="",E6432=""),"",E6432-D6432))</f>
        <v/>
      </c>
    </row>
    <row r="6433" spans="6:6" ht="16" x14ac:dyDescent="0.2">
      <c r="F6433" s="47" t="str">
        <f ca="1">IF(_SF_CORE!$A$2="BLOCK",NA(),IF(OR(D6433="",E6433=""),"",E6433-D6433))</f>
        <v/>
      </c>
    </row>
    <row r="6434" spans="6:6" ht="16" x14ac:dyDescent="0.2">
      <c r="F6434" s="47" t="str">
        <f ca="1">IF(_SF_CORE!$A$2="BLOCK",NA(),IF(OR(D6434="",E6434=""),"",E6434-D6434))</f>
        <v/>
      </c>
    </row>
    <row r="6435" spans="6:6" ht="16" x14ac:dyDescent="0.2">
      <c r="F6435" s="47" t="str">
        <f ca="1">IF(_SF_CORE!$A$2="BLOCK",NA(),IF(OR(D6435="",E6435=""),"",E6435-D6435))</f>
        <v/>
      </c>
    </row>
    <row r="6436" spans="6:6" ht="16" x14ac:dyDescent="0.2">
      <c r="F6436" s="47" t="str">
        <f ca="1">IF(_SF_CORE!$A$2="BLOCK",NA(),IF(OR(D6436="",E6436=""),"",E6436-D6436))</f>
        <v/>
      </c>
    </row>
    <row r="6437" spans="6:6" ht="16" x14ac:dyDescent="0.2">
      <c r="F6437" s="47" t="str">
        <f ca="1">IF(_SF_CORE!$A$2="BLOCK",NA(),IF(OR(D6437="",E6437=""),"",E6437-D6437))</f>
        <v/>
      </c>
    </row>
    <row r="6438" spans="6:6" ht="16" x14ac:dyDescent="0.2">
      <c r="F6438" s="47" t="str">
        <f ca="1">IF(_SF_CORE!$A$2="BLOCK",NA(),IF(OR(D6438="",E6438=""),"",E6438-D6438))</f>
        <v/>
      </c>
    </row>
    <row r="6439" spans="6:6" ht="16" x14ac:dyDescent="0.2">
      <c r="F6439" s="47" t="str">
        <f ca="1">IF(_SF_CORE!$A$2="BLOCK",NA(),IF(OR(D6439="",E6439=""),"",E6439-D6439))</f>
        <v/>
      </c>
    </row>
    <row r="6440" spans="6:6" ht="16" x14ac:dyDescent="0.2">
      <c r="F6440" s="47" t="str">
        <f ca="1">IF(_SF_CORE!$A$2="BLOCK",NA(),IF(OR(D6440="",E6440=""),"",E6440-D6440))</f>
        <v/>
      </c>
    </row>
    <row r="6441" spans="6:6" ht="16" x14ac:dyDescent="0.2">
      <c r="F6441" s="47" t="str">
        <f ca="1">IF(_SF_CORE!$A$2="BLOCK",NA(),IF(OR(D6441="",E6441=""),"",E6441-D6441))</f>
        <v/>
      </c>
    </row>
    <row r="6442" spans="6:6" ht="16" x14ac:dyDescent="0.2">
      <c r="F6442" s="47" t="str">
        <f ca="1">IF(_SF_CORE!$A$2="BLOCK",NA(),IF(OR(D6442="",E6442=""),"",E6442-D6442))</f>
        <v/>
      </c>
    </row>
    <row r="6443" spans="6:6" ht="16" x14ac:dyDescent="0.2">
      <c r="F6443" s="47" t="str">
        <f ca="1">IF(_SF_CORE!$A$2="BLOCK",NA(),IF(OR(D6443="",E6443=""),"",E6443-D6443))</f>
        <v/>
      </c>
    </row>
    <row r="6444" spans="6:6" ht="16" x14ac:dyDescent="0.2">
      <c r="F6444" s="47" t="str">
        <f ca="1">IF(_SF_CORE!$A$2="BLOCK",NA(),IF(OR(D6444="",E6444=""),"",E6444-D6444))</f>
        <v/>
      </c>
    </row>
    <row r="6445" spans="6:6" ht="16" x14ac:dyDescent="0.2">
      <c r="F6445" s="47" t="str">
        <f ca="1">IF(_SF_CORE!$A$2="BLOCK",NA(),IF(OR(D6445="",E6445=""),"",E6445-D6445))</f>
        <v/>
      </c>
    </row>
    <row r="6446" spans="6:6" ht="16" x14ac:dyDescent="0.2">
      <c r="F6446" s="47" t="str">
        <f ca="1">IF(_SF_CORE!$A$2="BLOCK",NA(),IF(OR(D6446="",E6446=""),"",E6446-D6446))</f>
        <v/>
      </c>
    </row>
    <row r="6447" spans="6:6" ht="16" x14ac:dyDescent="0.2">
      <c r="F6447" s="47" t="str">
        <f ca="1">IF(_SF_CORE!$A$2="BLOCK",NA(),IF(OR(D6447="",E6447=""),"",E6447-D6447))</f>
        <v/>
      </c>
    </row>
    <row r="6448" spans="6:6" ht="16" x14ac:dyDescent="0.2">
      <c r="F6448" s="47" t="str">
        <f ca="1">IF(_SF_CORE!$A$2="BLOCK",NA(),IF(OR(D6448="",E6448=""),"",E6448-D6448))</f>
        <v/>
      </c>
    </row>
    <row r="6449" spans="6:6" ht="16" x14ac:dyDescent="0.2">
      <c r="F6449" s="47" t="str">
        <f ca="1">IF(_SF_CORE!$A$2="BLOCK",NA(),IF(OR(D6449="",E6449=""),"",E6449-D6449))</f>
        <v/>
      </c>
    </row>
    <row r="6450" spans="6:6" ht="16" x14ac:dyDescent="0.2">
      <c r="F6450" s="47" t="str">
        <f ca="1">IF(_SF_CORE!$A$2="BLOCK",NA(),IF(OR(D6450="",E6450=""),"",E6450-D6450))</f>
        <v/>
      </c>
    </row>
    <row r="6451" spans="6:6" ht="16" x14ac:dyDescent="0.2">
      <c r="F6451" s="47" t="str">
        <f ca="1">IF(_SF_CORE!$A$2="BLOCK",NA(),IF(OR(D6451="",E6451=""),"",E6451-D6451))</f>
        <v/>
      </c>
    </row>
    <row r="6452" spans="6:6" ht="16" x14ac:dyDescent="0.2">
      <c r="F6452" s="47" t="str">
        <f ca="1">IF(_SF_CORE!$A$2="BLOCK",NA(),IF(OR(D6452="",E6452=""),"",E6452-D6452))</f>
        <v/>
      </c>
    </row>
    <row r="6453" spans="6:6" ht="16" x14ac:dyDescent="0.2">
      <c r="F6453" s="47" t="str">
        <f ca="1">IF(_SF_CORE!$A$2="BLOCK",NA(),IF(OR(D6453="",E6453=""),"",E6453-D6453))</f>
        <v/>
      </c>
    </row>
    <row r="6454" spans="6:6" ht="16" x14ac:dyDescent="0.2">
      <c r="F6454" s="47" t="str">
        <f ca="1">IF(_SF_CORE!$A$2="BLOCK",NA(),IF(OR(D6454="",E6454=""),"",E6454-D6454))</f>
        <v/>
      </c>
    </row>
    <row r="6455" spans="6:6" ht="16" x14ac:dyDescent="0.2">
      <c r="F6455" s="47" t="str">
        <f ca="1">IF(_SF_CORE!$A$2="BLOCK",NA(),IF(OR(D6455="",E6455=""),"",E6455-D6455))</f>
        <v/>
      </c>
    </row>
    <row r="6456" spans="6:6" ht="16" x14ac:dyDescent="0.2">
      <c r="F6456" s="47" t="str">
        <f ca="1">IF(_SF_CORE!$A$2="BLOCK",NA(),IF(OR(D6456="",E6456=""),"",E6456-D6456))</f>
        <v/>
      </c>
    </row>
    <row r="6457" spans="6:6" ht="16" x14ac:dyDescent="0.2">
      <c r="F6457" s="47" t="str">
        <f ca="1">IF(_SF_CORE!$A$2="BLOCK",NA(),IF(OR(D6457="",E6457=""),"",E6457-D6457))</f>
        <v/>
      </c>
    </row>
    <row r="6458" spans="6:6" ht="16" x14ac:dyDescent="0.2">
      <c r="F6458" s="47" t="str">
        <f ca="1">IF(_SF_CORE!$A$2="BLOCK",NA(),IF(OR(D6458="",E6458=""),"",E6458-D6458))</f>
        <v/>
      </c>
    </row>
    <row r="6459" spans="6:6" ht="16" x14ac:dyDescent="0.2">
      <c r="F6459" s="47" t="str">
        <f ca="1">IF(_SF_CORE!$A$2="BLOCK",NA(),IF(OR(D6459="",E6459=""),"",E6459-D6459))</f>
        <v/>
      </c>
    </row>
    <row r="6460" spans="6:6" ht="16" x14ac:dyDescent="0.2">
      <c r="F6460" s="47" t="str">
        <f ca="1">IF(_SF_CORE!$A$2="BLOCK",NA(),IF(OR(D6460="",E6460=""),"",E6460-D6460))</f>
        <v/>
      </c>
    </row>
    <row r="6461" spans="6:6" ht="16" x14ac:dyDescent="0.2">
      <c r="F6461" s="47" t="str">
        <f ca="1">IF(_SF_CORE!$A$2="BLOCK",NA(),IF(OR(D6461="",E6461=""),"",E6461-D6461))</f>
        <v/>
      </c>
    </row>
    <row r="6462" spans="6:6" ht="16" x14ac:dyDescent="0.2">
      <c r="F6462" s="47" t="str">
        <f ca="1">IF(_SF_CORE!$A$2="BLOCK",NA(),IF(OR(D6462="",E6462=""),"",E6462-D6462))</f>
        <v/>
      </c>
    </row>
    <row r="6463" spans="6:6" ht="16" x14ac:dyDescent="0.2">
      <c r="F6463" s="47" t="str">
        <f ca="1">IF(_SF_CORE!$A$2="BLOCK",NA(),IF(OR(D6463="",E6463=""),"",E6463-D6463))</f>
        <v/>
      </c>
    </row>
    <row r="6464" spans="6:6" ht="16" x14ac:dyDescent="0.2">
      <c r="F6464" s="47" t="str">
        <f ca="1">IF(_SF_CORE!$A$2="BLOCK",NA(),IF(OR(D6464="",E6464=""),"",E6464-D6464))</f>
        <v/>
      </c>
    </row>
    <row r="6465" spans="6:6" ht="16" x14ac:dyDescent="0.2">
      <c r="F6465" s="47" t="str">
        <f ca="1">IF(_SF_CORE!$A$2="BLOCK",NA(),IF(OR(D6465="",E6465=""),"",E6465-D6465))</f>
        <v/>
      </c>
    </row>
    <row r="6466" spans="6:6" ht="16" x14ac:dyDescent="0.2">
      <c r="F6466" s="47" t="str">
        <f ca="1">IF(_SF_CORE!$A$2="BLOCK",NA(),IF(OR(D6466="",E6466=""),"",E6466-D6466))</f>
        <v/>
      </c>
    </row>
    <row r="6467" spans="6:6" ht="16" x14ac:dyDescent="0.2">
      <c r="F6467" s="47" t="str">
        <f ca="1">IF(_SF_CORE!$A$2="BLOCK",NA(),IF(OR(D6467="",E6467=""),"",E6467-D6467))</f>
        <v/>
      </c>
    </row>
    <row r="6468" spans="6:6" ht="16" x14ac:dyDescent="0.2">
      <c r="F6468" s="47" t="str">
        <f ca="1">IF(_SF_CORE!$A$2="BLOCK",NA(),IF(OR(D6468="",E6468=""),"",E6468-D6468))</f>
        <v/>
      </c>
    </row>
    <row r="6469" spans="6:6" ht="16" x14ac:dyDescent="0.2">
      <c r="F6469" s="47" t="str">
        <f ca="1">IF(_SF_CORE!$A$2="BLOCK",NA(),IF(OR(D6469="",E6469=""),"",E6469-D6469))</f>
        <v/>
      </c>
    </row>
    <row r="6470" spans="6:6" ht="16" x14ac:dyDescent="0.2">
      <c r="F6470" s="47" t="str">
        <f ca="1">IF(_SF_CORE!$A$2="BLOCK",NA(),IF(OR(D6470="",E6470=""),"",E6470-D6470))</f>
        <v/>
      </c>
    </row>
    <row r="6471" spans="6:6" ht="16" x14ac:dyDescent="0.2">
      <c r="F6471" s="47" t="str">
        <f ca="1">IF(_SF_CORE!$A$2="BLOCK",NA(),IF(OR(D6471="",E6471=""),"",E6471-D6471))</f>
        <v/>
      </c>
    </row>
    <row r="6472" spans="6:6" ht="16" x14ac:dyDescent="0.2">
      <c r="F6472" s="47" t="str">
        <f ca="1">IF(_SF_CORE!$A$2="BLOCK",NA(),IF(OR(D6472="",E6472=""),"",E6472-D6472))</f>
        <v/>
      </c>
    </row>
    <row r="6473" spans="6:6" ht="16" x14ac:dyDescent="0.2">
      <c r="F6473" s="47" t="str">
        <f ca="1">IF(_SF_CORE!$A$2="BLOCK",NA(),IF(OR(D6473="",E6473=""),"",E6473-D6473))</f>
        <v/>
      </c>
    </row>
    <row r="6474" spans="6:6" ht="16" x14ac:dyDescent="0.2">
      <c r="F6474" s="47" t="str">
        <f ca="1">IF(_SF_CORE!$A$2="BLOCK",NA(),IF(OR(D6474="",E6474=""),"",E6474-D6474))</f>
        <v/>
      </c>
    </row>
    <row r="6475" spans="6:6" ht="16" x14ac:dyDescent="0.2">
      <c r="F6475" s="47" t="str">
        <f ca="1">IF(_SF_CORE!$A$2="BLOCK",NA(),IF(OR(D6475="",E6475=""),"",E6475-D6475))</f>
        <v/>
      </c>
    </row>
    <row r="6476" spans="6:6" ht="16" x14ac:dyDescent="0.2">
      <c r="F6476" s="47" t="str">
        <f ca="1">IF(_SF_CORE!$A$2="BLOCK",NA(),IF(OR(D6476="",E6476=""),"",E6476-D6476))</f>
        <v/>
      </c>
    </row>
    <row r="6477" spans="6:6" ht="16" x14ac:dyDescent="0.2">
      <c r="F6477" s="47" t="str">
        <f ca="1">IF(_SF_CORE!$A$2="BLOCK",NA(),IF(OR(D6477="",E6477=""),"",E6477-D6477))</f>
        <v/>
      </c>
    </row>
    <row r="6478" spans="6:6" ht="16" x14ac:dyDescent="0.2">
      <c r="F6478" s="47" t="str">
        <f ca="1">IF(_SF_CORE!$A$2="BLOCK",NA(),IF(OR(D6478="",E6478=""),"",E6478-D6478))</f>
        <v/>
      </c>
    </row>
    <row r="6479" spans="6:6" ht="16" x14ac:dyDescent="0.2">
      <c r="F6479" s="47" t="str">
        <f ca="1">IF(_SF_CORE!$A$2="BLOCK",NA(),IF(OR(D6479="",E6479=""),"",E6479-D6479))</f>
        <v/>
      </c>
    </row>
    <row r="6480" spans="6:6" ht="16" x14ac:dyDescent="0.2">
      <c r="F6480" s="47" t="str">
        <f ca="1">IF(_SF_CORE!$A$2="BLOCK",NA(),IF(OR(D6480="",E6480=""),"",E6480-D6480))</f>
        <v/>
      </c>
    </row>
    <row r="6481" spans="6:6" ht="16" x14ac:dyDescent="0.2">
      <c r="F6481" s="47" t="str">
        <f ca="1">IF(_SF_CORE!$A$2="BLOCK",NA(),IF(OR(D6481="",E6481=""),"",E6481-D6481))</f>
        <v/>
      </c>
    </row>
    <row r="6482" spans="6:6" ht="16" x14ac:dyDescent="0.2">
      <c r="F6482" s="47" t="str">
        <f ca="1">IF(_SF_CORE!$A$2="BLOCK",NA(),IF(OR(D6482="",E6482=""),"",E6482-D6482))</f>
        <v/>
      </c>
    </row>
    <row r="6483" spans="6:6" ht="16" x14ac:dyDescent="0.2">
      <c r="F6483" s="47" t="str">
        <f ca="1">IF(_SF_CORE!$A$2="BLOCK",NA(),IF(OR(D6483="",E6483=""),"",E6483-D6483))</f>
        <v/>
      </c>
    </row>
    <row r="6484" spans="6:6" ht="16" x14ac:dyDescent="0.2">
      <c r="F6484" s="47" t="str">
        <f ca="1">IF(_SF_CORE!$A$2="BLOCK",NA(),IF(OR(D6484="",E6484=""),"",E6484-D6484))</f>
        <v/>
      </c>
    </row>
    <row r="6485" spans="6:6" ht="16" x14ac:dyDescent="0.2">
      <c r="F6485" s="47" t="str">
        <f ca="1">IF(_SF_CORE!$A$2="BLOCK",NA(),IF(OR(D6485="",E6485=""),"",E6485-D6485))</f>
        <v/>
      </c>
    </row>
    <row r="6486" spans="6:6" ht="16" x14ac:dyDescent="0.2">
      <c r="F6486" s="47" t="str">
        <f ca="1">IF(_SF_CORE!$A$2="BLOCK",NA(),IF(OR(D6486="",E6486=""),"",E6486-D6486))</f>
        <v/>
      </c>
    </row>
    <row r="6487" spans="6:6" ht="16" x14ac:dyDescent="0.2">
      <c r="F6487" s="47" t="str">
        <f ca="1">IF(_SF_CORE!$A$2="BLOCK",NA(),IF(OR(D6487="",E6487=""),"",E6487-D6487))</f>
        <v/>
      </c>
    </row>
    <row r="6488" spans="6:6" ht="16" x14ac:dyDescent="0.2">
      <c r="F6488" s="47" t="str">
        <f ca="1">IF(_SF_CORE!$A$2="BLOCK",NA(),IF(OR(D6488="",E6488=""),"",E6488-D6488))</f>
        <v/>
      </c>
    </row>
    <row r="6489" spans="6:6" ht="16" x14ac:dyDescent="0.2">
      <c r="F6489" s="47" t="str">
        <f ca="1">IF(_SF_CORE!$A$2="BLOCK",NA(),IF(OR(D6489="",E6489=""),"",E6489-D6489))</f>
        <v/>
      </c>
    </row>
    <row r="6490" spans="6:6" ht="16" x14ac:dyDescent="0.2">
      <c r="F6490" s="47" t="str">
        <f ca="1">IF(_SF_CORE!$A$2="BLOCK",NA(),IF(OR(D6490="",E6490=""),"",E6490-D6490))</f>
        <v/>
      </c>
    </row>
    <row r="6491" spans="6:6" ht="16" x14ac:dyDescent="0.2">
      <c r="F6491" s="47" t="str">
        <f ca="1">IF(_SF_CORE!$A$2="BLOCK",NA(),IF(OR(D6491="",E6491=""),"",E6491-D6491))</f>
        <v/>
      </c>
    </row>
    <row r="6492" spans="6:6" ht="16" x14ac:dyDescent="0.2">
      <c r="F6492" s="47" t="str">
        <f ca="1">IF(_SF_CORE!$A$2="BLOCK",NA(),IF(OR(D6492="",E6492=""),"",E6492-D6492))</f>
        <v/>
      </c>
    </row>
    <row r="6493" spans="6:6" ht="16" x14ac:dyDescent="0.2">
      <c r="F6493" s="47" t="str">
        <f ca="1">IF(_SF_CORE!$A$2="BLOCK",NA(),IF(OR(D6493="",E6493=""),"",E6493-D6493))</f>
        <v/>
      </c>
    </row>
    <row r="6494" spans="6:6" ht="16" x14ac:dyDescent="0.2">
      <c r="F6494" s="47" t="str">
        <f ca="1">IF(_SF_CORE!$A$2="BLOCK",NA(),IF(OR(D6494="",E6494=""),"",E6494-D6494))</f>
        <v/>
      </c>
    </row>
    <row r="6495" spans="6:6" ht="16" x14ac:dyDescent="0.2">
      <c r="F6495" s="47" t="str">
        <f ca="1">IF(_SF_CORE!$A$2="BLOCK",NA(),IF(OR(D6495="",E6495=""),"",E6495-D6495))</f>
        <v/>
      </c>
    </row>
    <row r="6496" spans="6:6" ht="16" x14ac:dyDescent="0.2">
      <c r="F6496" s="47" t="str">
        <f ca="1">IF(_SF_CORE!$A$2="BLOCK",NA(),IF(OR(D6496="",E6496=""),"",E6496-D6496))</f>
        <v/>
      </c>
    </row>
    <row r="6497" spans="6:6" ht="16" x14ac:dyDescent="0.2">
      <c r="F6497" s="47" t="str">
        <f ca="1">IF(_SF_CORE!$A$2="BLOCK",NA(),IF(OR(D6497="",E6497=""),"",E6497-D6497))</f>
        <v/>
      </c>
    </row>
    <row r="6498" spans="6:6" ht="16" x14ac:dyDescent="0.2">
      <c r="F6498" s="47" t="str">
        <f ca="1">IF(_SF_CORE!$A$2="BLOCK",NA(),IF(OR(D6498="",E6498=""),"",E6498-D6498))</f>
        <v/>
      </c>
    </row>
    <row r="6499" spans="6:6" ht="16" x14ac:dyDescent="0.2">
      <c r="F6499" s="47" t="str">
        <f ca="1">IF(_SF_CORE!$A$2="BLOCK",NA(),IF(OR(D6499="",E6499=""),"",E6499-D6499))</f>
        <v/>
      </c>
    </row>
    <row r="6500" spans="6:6" ht="16" x14ac:dyDescent="0.2">
      <c r="F6500" s="47" t="str">
        <f ca="1">IF(_SF_CORE!$A$2="BLOCK",NA(),IF(OR(D6500="",E6500=""),"",E6500-D6500))</f>
        <v/>
      </c>
    </row>
    <row r="6501" spans="6:6" ht="16" x14ac:dyDescent="0.2">
      <c r="F6501" s="47" t="str">
        <f ca="1">IF(_SF_CORE!$A$2="BLOCK",NA(),IF(OR(D6501="",E6501=""),"",E6501-D6501))</f>
        <v/>
      </c>
    </row>
    <row r="6502" spans="6:6" ht="16" x14ac:dyDescent="0.2">
      <c r="F6502" s="47" t="str">
        <f ca="1">IF(_SF_CORE!$A$2="BLOCK",NA(),IF(OR(D6502="",E6502=""),"",E6502-D6502))</f>
        <v/>
      </c>
    </row>
    <row r="6503" spans="6:6" ht="16" x14ac:dyDescent="0.2">
      <c r="F6503" s="47" t="str">
        <f ca="1">IF(_SF_CORE!$A$2="BLOCK",NA(),IF(OR(D6503="",E6503=""),"",E6503-D6503))</f>
        <v/>
      </c>
    </row>
    <row r="6504" spans="6:6" ht="16" x14ac:dyDescent="0.2">
      <c r="F6504" s="47" t="str">
        <f ca="1">IF(_SF_CORE!$A$2="BLOCK",NA(),IF(OR(D6504="",E6504=""),"",E6504-D6504))</f>
        <v/>
      </c>
    </row>
    <row r="6505" spans="6:6" ht="16" x14ac:dyDescent="0.2">
      <c r="F6505" s="47" t="str">
        <f ca="1">IF(_SF_CORE!$A$2="BLOCK",NA(),IF(OR(D6505="",E6505=""),"",E6505-D6505))</f>
        <v/>
      </c>
    </row>
    <row r="6506" spans="6:6" ht="16" x14ac:dyDescent="0.2">
      <c r="F6506" s="47" t="str">
        <f ca="1">IF(_SF_CORE!$A$2="BLOCK",NA(),IF(OR(D6506="",E6506=""),"",E6506-D6506))</f>
        <v/>
      </c>
    </row>
    <row r="6507" spans="6:6" ht="16" x14ac:dyDescent="0.2">
      <c r="F6507" s="47" t="str">
        <f ca="1">IF(_SF_CORE!$A$2="BLOCK",NA(),IF(OR(D6507="",E6507=""),"",E6507-D6507))</f>
        <v/>
      </c>
    </row>
    <row r="6508" spans="6:6" ht="16" x14ac:dyDescent="0.2">
      <c r="F6508" s="47" t="str">
        <f ca="1">IF(_SF_CORE!$A$2="BLOCK",NA(),IF(OR(D6508="",E6508=""),"",E6508-D6508))</f>
        <v/>
      </c>
    </row>
    <row r="6509" spans="6:6" ht="16" x14ac:dyDescent="0.2">
      <c r="F6509" s="47" t="str">
        <f ca="1">IF(_SF_CORE!$A$2="BLOCK",NA(),IF(OR(D6509="",E6509=""),"",E6509-D6509))</f>
        <v/>
      </c>
    </row>
    <row r="6510" spans="6:6" ht="16" x14ac:dyDescent="0.2">
      <c r="F6510" s="47" t="str">
        <f ca="1">IF(_SF_CORE!$A$2="BLOCK",NA(),IF(OR(D6510="",E6510=""),"",E6510-D6510))</f>
        <v/>
      </c>
    </row>
    <row r="6511" spans="6:6" ht="16" x14ac:dyDescent="0.2">
      <c r="F6511" s="47" t="str">
        <f ca="1">IF(_SF_CORE!$A$2="BLOCK",NA(),IF(OR(D6511="",E6511=""),"",E6511-D6511))</f>
        <v/>
      </c>
    </row>
    <row r="6512" spans="6:6" ht="16" x14ac:dyDescent="0.2">
      <c r="F6512" s="47" t="str">
        <f ca="1">IF(_SF_CORE!$A$2="BLOCK",NA(),IF(OR(D6512="",E6512=""),"",E6512-D6512))</f>
        <v/>
      </c>
    </row>
    <row r="6513" spans="6:6" ht="16" x14ac:dyDescent="0.2">
      <c r="F6513" s="47" t="str">
        <f ca="1">IF(_SF_CORE!$A$2="BLOCK",NA(),IF(OR(D6513="",E6513=""),"",E6513-D6513))</f>
        <v/>
      </c>
    </row>
    <row r="6514" spans="6:6" ht="16" x14ac:dyDescent="0.2">
      <c r="F6514" s="47" t="str">
        <f ca="1">IF(_SF_CORE!$A$2="BLOCK",NA(),IF(OR(D6514="",E6514=""),"",E6514-D6514))</f>
        <v/>
      </c>
    </row>
    <row r="6515" spans="6:6" ht="16" x14ac:dyDescent="0.2">
      <c r="F6515" s="47" t="str">
        <f ca="1">IF(_SF_CORE!$A$2="BLOCK",NA(),IF(OR(D6515="",E6515=""),"",E6515-D6515))</f>
        <v/>
      </c>
    </row>
    <row r="6516" spans="6:6" ht="16" x14ac:dyDescent="0.2">
      <c r="F6516" s="47" t="str">
        <f ca="1">IF(_SF_CORE!$A$2="BLOCK",NA(),IF(OR(D6516="",E6516=""),"",E6516-D6516))</f>
        <v/>
      </c>
    </row>
    <row r="6517" spans="6:6" ht="16" x14ac:dyDescent="0.2">
      <c r="F6517" s="47" t="str">
        <f ca="1">IF(_SF_CORE!$A$2="BLOCK",NA(),IF(OR(D6517="",E6517=""),"",E6517-D6517))</f>
        <v/>
      </c>
    </row>
    <row r="6518" spans="6:6" ht="16" x14ac:dyDescent="0.2">
      <c r="F6518" s="47" t="str">
        <f ca="1">IF(_SF_CORE!$A$2="BLOCK",NA(),IF(OR(D6518="",E6518=""),"",E6518-D6518))</f>
        <v/>
      </c>
    </row>
    <row r="6519" spans="6:6" ht="16" x14ac:dyDescent="0.2">
      <c r="F6519" s="47" t="str">
        <f ca="1">IF(_SF_CORE!$A$2="BLOCK",NA(),IF(OR(D6519="",E6519=""),"",E6519-D6519))</f>
        <v/>
      </c>
    </row>
    <row r="6520" spans="6:6" ht="16" x14ac:dyDescent="0.2">
      <c r="F6520" s="47" t="str">
        <f ca="1">IF(_SF_CORE!$A$2="BLOCK",NA(),IF(OR(D6520="",E6520=""),"",E6520-D6520))</f>
        <v/>
      </c>
    </row>
    <row r="6521" spans="6:6" ht="16" x14ac:dyDescent="0.2">
      <c r="F6521" s="47" t="str">
        <f ca="1">IF(_SF_CORE!$A$2="BLOCK",NA(),IF(OR(D6521="",E6521=""),"",E6521-D6521))</f>
        <v/>
      </c>
    </row>
    <row r="6522" spans="6:6" ht="16" x14ac:dyDescent="0.2">
      <c r="F6522" s="47" t="str">
        <f ca="1">IF(_SF_CORE!$A$2="BLOCK",NA(),IF(OR(D6522="",E6522=""),"",E6522-D6522))</f>
        <v/>
      </c>
    </row>
    <row r="6523" spans="6:6" ht="16" x14ac:dyDescent="0.2">
      <c r="F6523" s="47" t="str">
        <f ca="1">IF(_SF_CORE!$A$2="BLOCK",NA(),IF(OR(D6523="",E6523=""),"",E6523-D6523))</f>
        <v/>
      </c>
    </row>
    <row r="6524" spans="6:6" ht="16" x14ac:dyDescent="0.2">
      <c r="F6524" s="47" t="str">
        <f ca="1">IF(_SF_CORE!$A$2="BLOCK",NA(),IF(OR(D6524="",E6524=""),"",E6524-D6524))</f>
        <v/>
      </c>
    </row>
    <row r="6525" spans="6:6" ht="16" x14ac:dyDescent="0.2">
      <c r="F6525" s="47" t="str">
        <f ca="1">IF(_SF_CORE!$A$2="BLOCK",NA(),IF(OR(D6525="",E6525=""),"",E6525-D6525))</f>
        <v/>
      </c>
    </row>
    <row r="6526" spans="6:6" ht="16" x14ac:dyDescent="0.2">
      <c r="F6526" s="47" t="str">
        <f ca="1">IF(_SF_CORE!$A$2="BLOCK",NA(),IF(OR(D6526="",E6526=""),"",E6526-D6526))</f>
        <v/>
      </c>
    </row>
    <row r="6527" spans="6:6" ht="16" x14ac:dyDescent="0.2">
      <c r="F6527" s="47" t="str">
        <f ca="1">IF(_SF_CORE!$A$2="BLOCK",NA(),IF(OR(D6527="",E6527=""),"",E6527-D6527))</f>
        <v/>
      </c>
    </row>
    <row r="6528" spans="6:6" ht="16" x14ac:dyDescent="0.2">
      <c r="F6528" s="47" t="str">
        <f ca="1">IF(_SF_CORE!$A$2="BLOCK",NA(),IF(OR(D6528="",E6528=""),"",E6528-D6528))</f>
        <v/>
      </c>
    </row>
    <row r="6529" spans="6:6" ht="16" x14ac:dyDescent="0.2">
      <c r="F6529" s="47" t="str">
        <f ca="1">IF(_SF_CORE!$A$2="BLOCK",NA(),IF(OR(D6529="",E6529=""),"",E6529-D6529))</f>
        <v/>
      </c>
    </row>
    <row r="6530" spans="6:6" ht="16" x14ac:dyDescent="0.2">
      <c r="F6530" s="47" t="str">
        <f ca="1">IF(_SF_CORE!$A$2="BLOCK",NA(),IF(OR(D6530="",E6530=""),"",E6530-D6530))</f>
        <v/>
      </c>
    </row>
    <row r="6531" spans="6:6" ht="16" x14ac:dyDescent="0.2">
      <c r="F6531" s="47" t="str">
        <f ca="1">IF(_SF_CORE!$A$2="BLOCK",NA(),IF(OR(D6531="",E6531=""),"",E6531-D6531))</f>
        <v/>
      </c>
    </row>
    <row r="6532" spans="6:6" ht="16" x14ac:dyDescent="0.2">
      <c r="F6532" s="47" t="str">
        <f ca="1">IF(_SF_CORE!$A$2="BLOCK",NA(),IF(OR(D6532="",E6532=""),"",E6532-D6532))</f>
        <v/>
      </c>
    </row>
    <row r="6533" spans="6:6" ht="16" x14ac:dyDescent="0.2">
      <c r="F6533" s="47" t="str">
        <f ca="1">IF(_SF_CORE!$A$2="BLOCK",NA(),IF(OR(D6533="",E6533=""),"",E6533-D6533))</f>
        <v/>
      </c>
    </row>
    <row r="6534" spans="6:6" ht="16" x14ac:dyDescent="0.2">
      <c r="F6534" s="47" t="str">
        <f ca="1">IF(_SF_CORE!$A$2="BLOCK",NA(),IF(OR(D6534="",E6534=""),"",E6534-D6534))</f>
        <v/>
      </c>
    </row>
    <row r="6535" spans="6:6" ht="16" x14ac:dyDescent="0.2">
      <c r="F6535" s="47" t="str">
        <f ca="1">IF(_SF_CORE!$A$2="BLOCK",NA(),IF(OR(D6535="",E6535=""),"",E6535-D6535))</f>
        <v/>
      </c>
    </row>
    <row r="6536" spans="6:6" ht="16" x14ac:dyDescent="0.2">
      <c r="F6536" s="47" t="str">
        <f ca="1">IF(_SF_CORE!$A$2="BLOCK",NA(),IF(OR(D6536="",E6536=""),"",E6536-D6536))</f>
        <v/>
      </c>
    </row>
    <row r="6537" spans="6:6" ht="16" x14ac:dyDescent="0.2">
      <c r="F6537" s="47" t="str">
        <f ca="1">IF(_SF_CORE!$A$2="BLOCK",NA(),IF(OR(D6537="",E6537=""),"",E6537-D6537))</f>
        <v/>
      </c>
    </row>
    <row r="6538" spans="6:6" ht="16" x14ac:dyDescent="0.2">
      <c r="F6538" s="47" t="str">
        <f ca="1">IF(_SF_CORE!$A$2="BLOCK",NA(),IF(OR(D6538="",E6538=""),"",E6538-D6538))</f>
        <v/>
      </c>
    </row>
    <row r="6539" spans="6:6" ht="16" x14ac:dyDescent="0.2">
      <c r="F6539" s="47" t="str">
        <f ca="1">IF(_SF_CORE!$A$2="BLOCK",NA(),IF(OR(D6539="",E6539=""),"",E6539-D6539))</f>
        <v/>
      </c>
    </row>
    <row r="6540" spans="6:6" ht="16" x14ac:dyDescent="0.2">
      <c r="F6540" s="47" t="str">
        <f ca="1">IF(_SF_CORE!$A$2="BLOCK",NA(),IF(OR(D6540="",E6540=""),"",E6540-D6540))</f>
        <v/>
      </c>
    </row>
    <row r="6541" spans="6:6" ht="16" x14ac:dyDescent="0.2">
      <c r="F6541" s="47" t="str">
        <f ca="1">IF(_SF_CORE!$A$2="BLOCK",NA(),IF(OR(D6541="",E6541=""),"",E6541-D6541))</f>
        <v/>
      </c>
    </row>
    <row r="6542" spans="6:6" ht="16" x14ac:dyDescent="0.2">
      <c r="F6542" s="47" t="str">
        <f ca="1">IF(_SF_CORE!$A$2="BLOCK",NA(),IF(OR(D6542="",E6542=""),"",E6542-D6542))</f>
        <v/>
      </c>
    </row>
    <row r="6543" spans="6:6" ht="16" x14ac:dyDescent="0.2">
      <c r="F6543" s="47" t="str">
        <f ca="1">IF(_SF_CORE!$A$2="BLOCK",NA(),IF(OR(D6543="",E6543=""),"",E6543-D6543))</f>
        <v/>
      </c>
    </row>
    <row r="6544" spans="6:6" ht="16" x14ac:dyDescent="0.2">
      <c r="F6544" s="47" t="str">
        <f ca="1">IF(_SF_CORE!$A$2="BLOCK",NA(),IF(OR(D6544="",E6544=""),"",E6544-D6544))</f>
        <v/>
      </c>
    </row>
    <row r="6545" spans="6:6" ht="16" x14ac:dyDescent="0.2">
      <c r="F6545" s="47" t="str">
        <f ca="1">IF(_SF_CORE!$A$2="BLOCK",NA(),IF(OR(D6545="",E6545=""),"",E6545-D6545))</f>
        <v/>
      </c>
    </row>
    <row r="6546" spans="6:6" ht="16" x14ac:dyDescent="0.2">
      <c r="F6546" s="47" t="str">
        <f ca="1">IF(_SF_CORE!$A$2="BLOCK",NA(),IF(OR(D6546="",E6546=""),"",E6546-D6546))</f>
        <v/>
      </c>
    </row>
    <row r="6547" spans="6:6" ht="16" x14ac:dyDescent="0.2">
      <c r="F6547" s="47" t="str">
        <f ca="1">IF(_SF_CORE!$A$2="BLOCK",NA(),IF(OR(D6547="",E6547=""),"",E6547-D6547))</f>
        <v/>
      </c>
    </row>
    <row r="6548" spans="6:6" ht="16" x14ac:dyDescent="0.2">
      <c r="F6548" s="47" t="str">
        <f ca="1">IF(_SF_CORE!$A$2="BLOCK",NA(),IF(OR(D6548="",E6548=""),"",E6548-D6548))</f>
        <v/>
      </c>
    </row>
    <row r="6549" spans="6:6" ht="16" x14ac:dyDescent="0.2">
      <c r="F6549" s="47" t="str">
        <f ca="1">IF(_SF_CORE!$A$2="BLOCK",NA(),IF(OR(D6549="",E6549=""),"",E6549-D6549))</f>
        <v/>
      </c>
    </row>
    <row r="6550" spans="6:6" ht="16" x14ac:dyDescent="0.2">
      <c r="F6550" s="47" t="str">
        <f ca="1">IF(_SF_CORE!$A$2="BLOCK",NA(),IF(OR(D6550="",E6550=""),"",E6550-D6550))</f>
        <v/>
      </c>
    </row>
    <row r="6551" spans="6:6" ht="16" x14ac:dyDescent="0.2">
      <c r="F6551" s="47" t="str">
        <f ca="1">IF(_SF_CORE!$A$2="BLOCK",NA(),IF(OR(D6551="",E6551=""),"",E6551-D6551))</f>
        <v/>
      </c>
    </row>
    <row r="6552" spans="6:6" ht="16" x14ac:dyDescent="0.2">
      <c r="F6552" s="47" t="str">
        <f ca="1">IF(_SF_CORE!$A$2="BLOCK",NA(),IF(OR(D6552="",E6552=""),"",E6552-D6552))</f>
        <v/>
      </c>
    </row>
    <row r="6553" spans="6:6" ht="16" x14ac:dyDescent="0.2">
      <c r="F6553" s="47" t="str">
        <f ca="1">IF(_SF_CORE!$A$2="BLOCK",NA(),IF(OR(D6553="",E6553=""),"",E6553-D6553))</f>
        <v/>
      </c>
    </row>
    <row r="6554" spans="6:6" ht="16" x14ac:dyDescent="0.2">
      <c r="F6554" s="47" t="str">
        <f ca="1">IF(_SF_CORE!$A$2="BLOCK",NA(),IF(OR(D6554="",E6554=""),"",E6554-D6554))</f>
        <v/>
      </c>
    </row>
    <row r="6555" spans="6:6" ht="16" x14ac:dyDescent="0.2">
      <c r="F6555" s="47" t="str">
        <f ca="1">IF(_SF_CORE!$A$2="BLOCK",NA(),IF(OR(D6555="",E6555=""),"",E6555-D6555))</f>
        <v/>
      </c>
    </row>
    <row r="6556" spans="6:6" ht="16" x14ac:dyDescent="0.2">
      <c r="F6556" s="47" t="str">
        <f ca="1">IF(_SF_CORE!$A$2="BLOCK",NA(),IF(OR(D6556="",E6556=""),"",E6556-D6556))</f>
        <v/>
      </c>
    </row>
    <row r="6557" spans="6:6" ht="16" x14ac:dyDescent="0.2">
      <c r="F6557" s="47" t="str">
        <f ca="1">IF(_SF_CORE!$A$2="BLOCK",NA(),IF(OR(D6557="",E6557=""),"",E6557-D6557))</f>
        <v/>
      </c>
    </row>
    <row r="6558" spans="6:6" ht="16" x14ac:dyDescent="0.2">
      <c r="F6558" s="47" t="str">
        <f ca="1">IF(_SF_CORE!$A$2="BLOCK",NA(),IF(OR(D6558="",E6558=""),"",E6558-D6558))</f>
        <v/>
      </c>
    </row>
    <row r="6559" spans="6:6" ht="16" x14ac:dyDescent="0.2">
      <c r="F6559" s="47" t="str">
        <f ca="1">IF(_SF_CORE!$A$2="BLOCK",NA(),IF(OR(D6559="",E6559=""),"",E6559-D6559))</f>
        <v/>
      </c>
    </row>
    <row r="6560" spans="6:6" ht="16" x14ac:dyDescent="0.2">
      <c r="F6560" s="47" t="str">
        <f ca="1">IF(_SF_CORE!$A$2="BLOCK",NA(),IF(OR(D6560="",E6560=""),"",E6560-D6560))</f>
        <v/>
      </c>
    </row>
    <row r="6561" spans="6:6" ht="16" x14ac:dyDescent="0.2">
      <c r="F6561" s="47" t="str">
        <f ca="1">IF(_SF_CORE!$A$2="BLOCK",NA(),IF(OR(D6561="",E6561=""),"",E6561-D6561))</f>
        <v/>
      </c>
    </row>
    <row r="6562" spans="6:6" ht="16" x14ac:dyDescent="0.2">
      <c r="F6562" s="47" t="str">
        <f ca="1">IF(_SF_CORE!$A$2="BLOCK",NA(),IF(OR(D6562="",E6562=""),"",E6562-D6562))</f>
        <v/>
      </c>
    </row>
    <row r="6563" spans="6:6" ht="16" x14ac:dyDescent="0.2">
      <c r="F6563" s="47" t="str">
        <f ca="1">IF(_SF_CORE!$A$2="BLOCK",NA(),IF(OR(D6563="",E6563=""),"",E6563-D6563))</f>
        <v/>
      </c>
    </row>
    <row r="6564" spans="6:6" ht="16" x14ac:dyDescent="0.2">
      <c r="F6564" s="47" t="str">
        <f ca="1">IF(_SF_CORE!$A$2="BLOCK",NA(),IF(OR(D6564="",E6564=""),"",E6564-D6564))</f>
        <v/>
      </c>
    </row>
    <row r="6565" spans="6:6" ht="16" x14ac:dyDescent="0.2">
      <c r="F6565" s="47" t="str">
        <f ca="1">IF(_SF_CORE!$A$2="BLOCK",NA(),IF(OR(D6565="",E6565=""),"",E6565-D6565))</f>
        <v/>
      </c>
    </row>
    <row r="6566" spans="6:6" ht="16" x14ac:dyDescent="0.2">
      <c r="F6566" s="47" t="str">
        <f ca="1">IF(_SF_CORE!$A$2="BLOCK",NA(),IF(OR(D6566="",E6566=""),"",E6566-D6566))</f>
        <v/>
      </c>
    </row>
    <row r="6567" spans="6:6" ht="16" x14ac:dyDescent="0.2">
      <c r="F6567" s="47" t="str">
        <f ca="1">IF(_SF_CORE!$A$2="BLOCK",NA(),IF(OR(D6567="",E6567=""),"",E6567-D6567))</f>
        <v/>
      </c>
    </row>
    <row r="6568" spans="6:6" ht="16" x14ac:dyDescent="0.2">
      <c r="F6568" s="47" t="str">
        <f ca="1">IF(_SF_CORE!$A$2="BLOCK",NA(),IF(OR(D6568="",E6568=""),"",E6568-D6568))</f>
        <v/>
      </c>
    </row>
    <row r="6569" spans="6:6" ht="16" x14ac:dyDescent="0.2">
      <c r="F6569" s="47" t="str">
        <f ca="1">IF(_SF_CORE!$A$2="BLOCK",NA(),IF(OR(D6569="",E6569=""),"",E6569-D6569))</f>
        <v/>
      </c>
    </row>
    <row r="6570" spans="6:6" ht="16" x14ac:dyDescent="0.2">
      <c r="F6570" s="47" t="str">
        <f ca="1">IF(_SF_CORE!$A$2="BLOCK",NA(),IF(OR(D6570="",E6570=""),"",E6570-D6570))</f>
        <v/>
      </c>
    </row>
    <row r="6571" spans="6:6" ht="16" x14ac:dyDescent="0.2">
      <c r="F6571" s="47" t="str">
        <f ca="1">IF(_SF_CORE!$A$2="BLOCK",NA(),IF(OR(D6571="",E6571=""),"",E6571-D6571))</f>
        <v/>
      </c>
    </row>
    <row r="6572" spans="6:6" ht="16" x14ac:dyDescent="0.2">
      <c r="F6572" s="47" t="str">
        <f ca="1">IF(_SF_CORE!$A$2="BLOCK",NA(),IF(OR(D6572="",E6572=""),"",E6572-D6572))</f>
        <v/>
      </c>
    </row>
    <row r="6573" spans="6:6" ht="16" x14ac:dyDescent="0.2">
      <c r="F6573" s="47" t="str">
        <f ca="1">IF(_SF_CORE!$A$2="BLOCK",NA(),IF(OR(D6573="",E6573=""),"",E6573-D6573))</f>
        <v/>
      </c>
    </row>
    <row r="6574" spans="6:6" ht="16" x14ac:dyDescent="0.2">
      <c r="F6574" s="47" t="str">
        <f ca="1">IF(_SF_CORE!$A$2="BLOCK",NA(),IF(OR(D6574="",E6574=""),"",E6574-D6574))</f>
        <v/>
      </c>
    </row>
    <row r="6575" spans="6:6" ht="16" x14ac:dyDescent="0.2">
      <c r="F6575" s="47" t="str">
        <f ca="1">IF(_SF_CORE!$A$2="BLOCK",NA(),IF(OR(D6575="",E6575=""),"",E6575-D6575))</f>
        <v/>
      </c>
    </row>
    <row r="6576" spans="6:6" ht="16" x14ac:dyDescent="0.2">
      <c r="F6576" s="47" t="str">
        <f ca="1">IF(_SF_CORE!$A$2="BLOCK",NA(),IF(OR(D6576="",E6576=""),"",E6576-D6576))</f>
        <v/>
      </c>
    </row>
    <row r="6577" spans="6:6" ht="16" x14ac:dyDescent="0.2">
      <c r="F6577" s="47" t="str">
        <f ca="1">IF(_SF_CORE!$A$2="BLOCK",NA(),IF(OR(D6577="",E6577=""),"",E6577-D6577))</f>
        <v/>
      </c>
    </row>
    <row r="6578" spans="6:6" ht="16" x14ac:dyDescent="0.2">
      <c r="F6578" s="47" t="str">
        <f ca="1">IF(_SF_CORE!$A$2="BLOCK",NA(),IF(OR(D6578="",E6578=""),"",E6578-D6578))</f>
        <v/>
      </c>
    </row>
    <row r="6579" spans="6:6" ht="16" x14ac:dyDescent="0.2">
      <c r="F6579" s="47" t="str">
        <f ca="1">IF(_SF_CORE!$A$2="BLOCK",NA(),IF(OR(D6579="",E6579=""),"",E6579-D6579))</f>
        <v/>
      </c>
    </row>
    <row r="6580" spans="6:6" ht="16" x14ac:dyDescent="0.2">
      <c r="F6580" s="47" t="str">
        <f ca="1">IF(_SF_CORE!$A$2="BLOCK",NA(),IF(OR(D6580="",E6580=""),"",E6580-D6580))</f>
        <v/>
      </c>
    </row>
    <row r="6581" spans="6:6" ht="16" x14ac:dyDescent="0.2">
      <c r="F6581" s="47" t="str">
        <f ca="1">IF(_SF_CORE!$A$2="BLOCK",NA(),IF(OR(D6581="",E6581=""),"",E6581-D6581))</f>
        <v/>
      </c>
    </row>
    <row r="6582" spans="6:6" ht="16" x14ac:dyDescent="0.2">
      <c r="F6582" s="47" t="str">
        <f ca="1">IF(_SF_CORE!$A$2="BLOCK",NA(),IF(OR(D6582="",E6582=""),"",E6582-D6582))</f>
        <v/>
      </c>
    </row>
    <row r="6583" spans="6:6" ht="16" x14ac:dyDescent="0.2">
      <c r="F6583" s="47" t="str">
        <f ca="1">IF(_SF_CORE!$A$2="BLOCK",NA(),IF(OR(D6583="",E6583=""),"",E6583-D6583))</f>
        <v/>
      </c>
    </row>
    <row r="6584" spans="6:6" ht="16" x14ac:dyDescent="0.2">
      <c r="F6584" s="47" t="str">
        <f ca="1">IF(_SF_CORE!$A$2="BLOCK",NA(),IF(OR(D6584="",E6584=""),"",E6584-D6584))</f>
        <v/>
      </c>
    </row>
    <row r="6585" spans="6:6" ht="16" x14ac:dyDescent="0.2">
      <c r="F6585" s="47" t="str">
        <f ca="1">IF(_SF_CORE!$A$2="BLOCK",NA(),IF(OR(D6585="",E6585=""),"",E6585-D6585))</f>
        <v/>
      </c>
    </row>
    <row r="6586" spans="6:6" ht="16" x14ac:dyDescent="0.2">
      <c r="F6586" s="47" t="str">
        <f ca="1">IF(_SF_CORE!$A$2="BLOCK",NA(),IF(OR(D6586="",E6586=""),"",E6586-D6586))</f>
        <v/>
      </c>
    </row>
    <row r="6587" spans="6:6" ht="16" x14ac:dyDescent="0.2">
      <c r="F6587" s="47" t="str">
        <f ca="1">IF(_SF_CORE!$A$2="BLOCK",NA(),IF(OR(D6587="",E6587=""),"",E6587-D6587))</f>
        <v/>
      </c>
    </row>
    <row r="6588" spans="6:6" ht="16" x14ac:dyDescent="0.2">
      <c r="F6588" s="47" t="str">
        <f ca="1">IF(_SF_CORE!$A$2="BLOCK",NA(),IF(OR(D6588="",E6588=""),"",E6588-D6588))</f>
        <v/>
      </c>
    </row>
    <row r="6589" spans="6:6" ht="16" x14ac:dyDescent="0.2">
      <c r="F6589" s="47" t="str">
        <f ca="1">IF(_SF_CORE!$A$2="BLOCK",NA(),IF(OR(D6589="",E6589=""),"",E6589-D6589))</f>
        <v/>
      </c>
    </row>
    <row r="6590" spans="6:6" ht="16" x14ac:dyDescent="0.2">
      <c r="F6590" s="47" t="str">
        <f ca="1">IF(_SF_CORE!$A$2="BLOCK",NA(),IF(OR(D6590="",E6590=""),"",E6590-D6590))</f>
        <v/>
      </c>
    </row>
    <row r="6591" spans="6:6" ht="16" x14ac:dyDescent="0.2">
      <c r="F6591" s="47" t="str">
        <f ca="1">IF(_SF_CORE!$A$2="BLOCK",NA(),IF(OR(D6591="",E6591=""),"",E6591-D6591))</f>
        <v/>
      </c>
    </row>
    <row r="6592" spans="6:6" ht="16" x14ac:dyDescent="0.2">
      <c r="F6592" s="47" t="str">
        <f ca="1">IF(_SF_CORE!$A$2="BLOCK",NA(),IF(OR(D6592="",E6592=""),"",E6592-D6592))</f>
        <v/>
      </c>
    </row>
    <row r="6593" spans="6:6" ht="16" x14ac:dyDescent="0.2">
      <c r="F6593" s="47" t="str">
        <f ca="1">IF(_SF_CORE!$A$2="BLOCK",NA(),IF(OR(D6593="",E6593=""),"",E6593-D6593))</f>
        <v/>
      </c>
    </row>
    <row r="6594" spans="6:6" ht="16" x14ac:dyDescent="0.2">
      <c r="F6594" s="47" t="str">
        <f ca="1">IF(_SF_CORE!$A$2="BLOCK",NA(),IF(OR(D6594="",E6594=""),"",E6594-D6594))</f>
        <v/>
      </c>
    </row>
    <row r="6595" spans="6:6" ht="16" x14ac:dyDescent="0.2">
      <c r="F6595" s="47" t="str">
        <f ca="1">IF(_SF_CORE!$A$2="BLOCK",NA(),IF(OR(D6595="",E6595=""),"",E6595-D6595))</f>
        <v/>
      </c>
    </row>
    <row r="6596" spans="6:6" ht="16" x14ac:dyDescent="0.2">
      <c r="F6596" s="47" t="str">
        <f ca="1">IF(_SF_CORE!$A$2="BLOCK",NA(),IF(OR(D6596="",E6596=""),"",E6596-D6596))</f>
        <v/>
      </c>
    </row>
    <row r="6597" spans="6:6" ht="16" x14ac:dyDescent="0.2">
      <c r="F6597" s="47" t="str">
        <f ca="1">IF(_SF_CORE!$A$2="BLOCK",NA(),IF(OR(D6597="",E6597=""),"",E6597-D6597))</f>
        <v/>
      </c>
    </row>
    <row r="6598" spans="6:6" ht="16" x14ac:dyDescent="0.2">
      <c r="F6598" s="47" t="str">
        <f ca="1">IF(_SF_CORE!$A$2="BLOCK",NA(),IF(OR(D6598="",E6598=""),"",E6598-D6598))</f>
        <v/>
      </c>
    </row>
    <row r="6599" spans="6:6" ht="16" x14ac:dyDescent="0.2">
      <c r="F6599" s="47" t="str">
        <f ca="1">IF(_SF_CORE!$A$2="BLOCK",NA(),IF(OR(D6599="",E6599=""),"",E6599-D6599))</f>
        <v/>
      </c>
    </row>
    <row r="6600" spans="6:6" ht="16" x14ac:dyDescent="0.2">
      <c r="F6600" s="47" t="str">
        <f ca="1">IF(_SF_CORE!$A$2="BLOCK",NA(),IF(OR(D6600="",E6600=""),"",E6600-D6600))</f>
        <v/>
      </c>
    </row>
    <row r="6601" spans="6:6" ht="16" x14ac:dyDescent="0.2">
      <c r="F6601" s="47" t="str">
        <f ca="1">IF(_SF_CORE!$A$2="BLOCK",NA(),IF(OR(D6601="",E6601=""),"",E6601-D6601))</f>
        <v/>
      </c>
    </row>
    <row r="6602" spans="6:6" ht="16" x14ac:dyDescent="0.2">
      <c r="F6602" s="47" t="str">
        <f ca="1">IF(_SF_CORE!$A$2="BLOCK",NA(),IF(OR(D6602="",E6602=""),"",E6602-D6602))</f>
        <v/>
      </c>
    </row>
    <row r="6603" spans="6:6" ht="16" x14ac:dyDescent="0.2">
      <c r="F6603" s="47" t="str">
        <f ca="1">IF(_SF_CORE!$A$2="BLOCK",NA(),IF(OR(D6603="",E6603=""),"",E6603-D6603))</f>
        <v/>
      </c>
    </row>
    <row r="6604" spans="6:6" ht="16" x14ac:dyDescent="0.2">
      <c r="F6604" s="47" t="str">
        <f ca="1">IF(_SF_CORE!$A$2="BLOCK",NA(),IF(OR(D6604="",E6604=""),"",E6604-D6604))</f>
        <v/>
      </c>
    </row>
    <row r="6605" spans="6:6" ht="16" x14ac:dyDescent="0.2">
      <c r="F6605" s="47" t="str">
        <f ca="1">IF(_SF_CORE!$A$2="BLOCK",NA(),IF(OR(D6605="",E6605=""),"",E6605-D6605))</f>
        <v/>
      </c>
    </row>
    <row r="6606" spans="6:6" ht="16" x14ac:dyDescent="0.2">
      <c r="F6606" s="47" t="str">
        <f ca="1">IF(_SF_CORE!$A$2="BLOCK",NA(),IF(OR(D6606="",E6606=""),"",E6606-D6606))</f>
        <v/>
      </c>
    </row>
    <row r="6607" spans="6:6" ht="16" x14ac:dyDescent="0.2">
      <c r="F6607" s="47" t="str">
        <f ca="1">IF(_SF_CORE!$A$2="BLOCK",NA(),IF(OR(D6607="",E6607=""),"",E6607-D6607))</f>
        <v/>
      </c>
    </row>
    <row r="6608" spans="6:6" ht="16" x14ac:dyDescent="0.2">
      <c r="F6608" s="47" t="str">
        <f ca="1">IF(_SF_CORE!$A$2="BLOCK",NA(),IF(OR(D6608="",E6608=""),"",E6608-D6608))</f>
        <v/>
      </c>
    </row>
    <row r="6609" spans="6:6" ht="16" x14ac:dyDescent="0.2">
      <c r="F6609" s="47" t="str">
        <f ca="1">IF(_SF_CORE!$A$2="BLOCK",NA(),IF(OR(D6609="",E6609=""),"",E6609-D6609))</f>
        <v/>
      </c>
    </row>
    <row r="6610" spans="6:6" ht="16" x14ac:dyDescent="0.2">
      <c r="F6610" s="47" t="str">
        <f ca="1">IF(_SF_CORE!$A$2="BLOCK",NA(),IF(OR(D6610="",E6610=""),"",E6610-D6610))</f>
        <v/>
      </c>
    </row>
    <row r="6611" spans="6:6" ht="16" x14ac:dyDescent="0.2">
      <c r="F6611" s="47" t="str">
        <f ca="1">IF(_SF_CORE!$A$2="BLOCK",NA(),IF(OR(D6611="",E6611=""),"",E6611-D6611))</f>
        <v/>
      </c>
    </row>
    <row r="6612" spans="6:6" ht="16" x14ac:dyDescent="0.2">
      <c r="F6612" s="47" t="str">
        <f ca="1">IF(_SF_CORE!$A$2="BLOCK",NA(),IF(OR(D6612="",E6612=""),"",E6612-D6612))</f>
        <v/>
      </c>
    </row>
    <row r="6613" spans="6:6" ht="16" x14ac:dyDescent="0.2">
      <c r="F6613" s="47" t="str">
        <f ca="1">IF(_SF_CORE!$A$2="BLOCK",NA(),IF(OR(D6613="",E6613=""),"",E6613-D6613))</f>
        <v/>
      </c>
    </row>
    <row r="6614" spans="6:6" ht="16" x14ac:dyDescent="0.2">
      <c r="F6614" s="47" t="str">
        <f ca="1">IF(_SF_CORE!$A$2="BLOCK",NA(),IF(OR(D6614="",E6614=""),"",E6614-D6614))</f>
        <v/>
      </c>
    </row>
    <row r="6615" spans="6:6" ht="16" x14ac:dyDescent="0.2">
      <c r="F6615" s="47" t="str">
        <f ca="1">IF(_SF_CORE!$A$2="BLOCK",NA(),IF(OR(D6615="",E6615=""),"",E6615-D6615))</f>
        <v/>
      </c>
    </row>
    <row r="6616" spans="6:6" ht="16" x14ac:dyDescent="0.2">
      <c r="F6616" s="47" t="str">
        <f ca="1">IF(_SF_CORE!$A$2="BLOCK",NA(),IF(OR(D6616="",E6616=""),"",E6616-D6616))</f>
        <v/>
      </c>
    </row>
    <row r="6617" spans="6:6" ht="16" x14ac:dyDescent="0.2">
      <c r="F6617" s="47" t="str">
        <f ca="1">IF(_SF_CORE!$A$2="BLOCK",NA(),IF(OR(D6617="",E6617=""),"",E6617-D6617))</f>
        <v/>
      </c>
    </row>
    <row r="6618" spans="6:6" ht="16" x14ac:dyDescent="0.2">
      <c r="F6618" s="47" t="str">
        <f ca="1">IF(_SF_CORE!$A$2="BLOCK",NA(),IF(OR(D6618="",E6618=""),"",E6618-D6618))</f>
        <v/>
      </c>
    </row>
    <row r="6619" spans="6:6" ht="16" x14ac:dyDescent="0.2">
      <c r="F6619" s="47" t="str">
        <f ca="1">IF(_SF_CORE!$A$2="BLOCK",NA(),IF(OR(D6619="",E6619=""),"",E6619-D6619))</f>
        <v/>
      </c>
    </row>
    <row r="6620" spans="6:6" ht="16" x14ac:dyDescent="0.2">
      <c r="F6620" s="47" t="str">
        <f ca="1">IF(_SF_CORE!$A$2="BLOCK",NA(),IF(OR(D6620="",E6620=""),"",E6620-D6620))</f>
        <v/>
      </c>
    </row>
    <row r="6621" spans="6:6" ht="16" x14ac:dyDescent="0.2">
      <c r="F6621" s="47" t="str">
        <f ca="1">IF(_SF_CORE!$A$2="BLOCK",NA(),IF(OR(D6621="",E6621=""),"",E6621-D6621))</f>
        <v/>
      </c>
    </row>
    <row r="6622" spans="6:6" ht="16" x14ac:dyDescent="0.2">
      <c r="F6622" s="47" t="str">
        <f ca="1">IF(_SF_CORE!$A$2="BLOCK",NA(),IF(OR(D6622="",E6622=""),"",E6622-D6622))</f>
        <v/>
      </c>
    </row>
    <row r="6623" spans="6:6" ht="16" x14ac:dyDescent="0.2">
      <c r="F6623" s="47" t="str">
        <f ca="1">IF(_SF_CORE!$A$2="BLOCK",NA(),IF(OR(D6623="",E6623=""),"",E6623-D6623))</f>
        <v/>
      </c>
    </row>
    <row r="6624" spans="6:6" ht="16" x14ac:dyDescent="0.2">
      <c r="F6624" s="47" t="str">
        <f ca="1">IF(_SF_CORE!$A$2="BLOCK",NA(),IF(OR(D6624="",E6624=""),"",E6624-D6624))</f>
        <v/>
      </c>
    </row>
    <row r="6625" spans="6:6" ht="16" x14ac:dyDescent="0.2">
      <c r="F6625" s="47" t="str">
        <f ca="1">IF(_SF_CORE!$A$2="BLOCK",NA(),IF(OR(D6625="",E6625=""),"",E6625-D6625))</f>
        <v/>
      </c>
    </row>
    <row r="6626" spans="6:6" ht="16" x14ac:dyDescent="0.2">
      <c r="F6626" s="47" t="str">
        <f ca="1">IF(_SF_CORE!$A$2="BLOCK",NA(),IF(OR(D6626="",E6626=""),"",E6626-D6626))</f>
        <v/>
      </c>
    </row>
    <row r="6627" spans="6:6" ht="16" x14ac:dyDescent="0.2">
      <c r="F6627" s="47" t="str">
        <f ca="1">IF(_SF_CORE!$A$2="BLOCK",NA(),IF(OR(D6627="",E6627=""),"",E6627-D6627))</f>
        <v/>
      </c>
    </row>
    <row r="6628" spans="6:6" ht="16" x14ac:dyDescent="0.2">
      <c r="F6628" s="47" t="str">
        <f ca="1">IF(_SF_CORE!$A$2="BLOCK",NA(),IF(OR(D6628="",E6628=""),"",E6628-D6628))</f>
        <v/>
      </c>
    </row>
    <row r="6629" spans="6:6" ht="16" x14ac:dyDescent="0.2">
      <c r="F6629" s="47" t="str">
        <f ca="1">IF(_SF_CORE!$A$2="BLOCK",NA(),IF(OR(D6629="",E6629=""),"",E6629-D6629))</f>
        <v/>
      </c>
    </row>
    <row r="6630" spans="6:6" ht="16" x14ac:dyDescent="0.2">
      <c r="F6630" s="47" t="str">
        <f ca="1">IF(_SF_CORE!$A$2="BLOCK",NA(),IF(OR(D6630="",E6630=""),"",E6630-D6630))</f>
        <v/>
      </c>
    </row>
    <row r="6631" spans="6:6" ht="16" x14ac:dyDescent="0.2">
      <c r="F6631" s="47" t="str">
        <f ca="1">IF(_SF_CORE!$A$2="BLOCK",NA(),IF(OR(D6631="",E6631=""),"",E6631-D6631))</f>
        <v/>
      </c>
    </row>
    <row r="6632" spans="6:6" ht="16" x14ac:dyDescent="0.2">
      <c r="F6632" s="47" t="str">
        <f ca="1">IF(_SF_CORE!$A$2="BLOCK",NA(),IF(OR(D6632="",E6632=""),"",E6632-D6632))</f>
        <v/>
      </c>
    </row>
    <row r="6633" spans="6:6" ht="16" x14ac:dyDescent="0.2">
      <c r="F6633" s="47" t="str">
        <f ca="1">IF(_SF_CORE!$A$2="BLOCK",NA(),IF(OR(D6633="",E6633=""),"",E6633-D6633))</f>
        <v/>
      </c>
    </row>
    <row r="6634" spans="6:6" ht="16" x14ac:dyDescent="0.2">
      <c r="F6634" s="47" t="str">
        <f ca="1">IF(_SF_CORE!$A$2="BLOCK",NA(),IF(OR(D6634="",E6634=""),"",E6634-D6634))</f>
        <v/>
      </c>
    </row>
    <row r="6635" spans="6:6" ht="16" x14ac:dyDescent="0.2">
      <c r="F6635" s="47" t="str">
        <f ca="1">IF(_SF_CORE!$A$2="BLOCK",NA(),IF(OR(D6635="",E6635=""),"",E6635-D6635))</f>
        <v/>
      </c>
    </row>
    <row r="6636" spans="6:6" ht="16" x14ac:dyDescent="0.2">
      <c r="F6636" s="47" t="str">
        <f ca="1">IF(_SF_CORE!$A$2="BLOCK",NA(),IF(OR(D6636="",E6636=""),"",E6636-D6636))</f>
        <v/>
      </c>
    </row>
    <row r="6637" spans="6:6" ht="16" x14ac:dyDescent="0.2">
      <c r="F6637" s="47" t="str">
        <f ca="1">IF(_SF_CORE!$A$2="BLOCK",NA(),IF(OR(D6637="",E6637=""),"",E6637-D6637))</f>
        <v/>
      </c>
    </row>
    <row r="6638" spans="6:6" ht="16" x14ac:dyDescent="0.2">
      <c r="F6638" s="47" t="str">
        <f ca="1">IF(_SF_CORE!$A$2="BLOCK",NA(),IF(OR(D6638="",E6638=""),"",E6638-D6638))</f>
        <v/>
      </c>
    </row>
    <row r="6639" spans="6:6" ht="16" x14ac:dyDescent="0.2">
      <c r="F6639" s="47" t="str">
        <f ca="1">IF(_SF_CORE!$A$2="BLOCK",NA(),IF(OR(D6639="",E6639=""),"",E6639-D6639))</f>
        <v/>
      </c>
    </row>
    <row r="6640" spans="6:6" ht="16" x14ac:dyDescent="0.2">
      <c r="F6640" s="47" t="str">
        <f ca="1">IF(_SF_CORE!$A$2="BLOCK",NA(),IF(OR(D6640="",E6640=""),"",E6640-D6640))</f>
        <v/>
      </c>
    </row>
    <row r="6641" spans="6:6" ht="16" x14ac:dyDescent="0.2">
      <c r="F6641" s="47" t="str">
        <f ca="1">IF(_SF_CORE!$A$2="BLOCK",NA(),IF(OR(D6641="",E6641=""),"",E6641-D6641))</f>
        <v/>
      </c>
    </row>
    <row r="6642" spans="6:6" ht="16" x14ac:dyDescent="0.2">
      <c r="F6642" s="47" t="str">
        <f ca="1">IF(_SF_CORE!$A$2="BLOCK",NA(),IF(OR(D6642="",E6642=""),"",E6642-D6642))</f>
        <v/>
      </c>
    </row>
    <row r="6643" spans="6:6" ht="16" x14ac:dyDescent="0.2">
      <c r="F6643" s="47" t="str">
        <f ca="1">IF(_SF_CORE!$A$2="BLOCK",NA(),IF(OR(D6643="",E6643=""),"",E6643-D6643))</f>
        <v/>
      </c>
    </row>
    <row r="6644" spans="6:6" ht="16" x14ac:dyDescent="0.2">
      <c r="F6644" s="47" t="str">
        <f ca="1">IF(_SF_CORE!$A$2="BLOCK",NA(),IF(OR(D6644="",E6644=""),"",E6644-D6644))</f>
        <v/>
      </c>
    </row>
    <row r="6645" spans="6:6" ht="16" x14ac:dyDescent="0.2">
      <c r="F6645" s="47" t="str">
        <f ca="1">IF(_SF_CORE!$A$2="BLOCK",NA(),IF(OR(D6645="",E6645=""),"",E6645-D6645))</f>
        <v/>
      </c>
    </row>
    <row r="6646" spans="6:6" ht="16" x14ac:dyDescent="0.2">
      <c r="F6646" s="47" t="str">
        <f ca="1">IF(_SF_CORE!$A$2="BLOCK",NA(),IF(OR(D6646="",E6646=""),"",E6646-D6646))</f>
        <v/>
      </c>
    </row>
    <row r="6647" spans="6:6" ht="16" x14ac:dyDescent="0.2">
      <c r="F6647" s="47" t="str">
        <f ca="1">IF(_SF_CORE!$A$2="BLOCK",NA(),IF(OR(D6647="",E6647=""),"",E6647-D6647))</f>
        <v/>
      </c>
    </row>
    <row r="6648" spans="6:6" ht="16" x14ac:dyDescent="0.2">
      <c r="F6648" s="47" t="str">
        <f ca="1">IF(_SF_CORE!$A$2="BLOCK",NA(),IF(OR(D6648="",E6648=""),"",E6648-D6648))</f>
        <v/>
      </c>
    </row>
    <row r="6649" spans="6:6" ht="16" x14ac:dyDescent="0.2">
      <c r="F6649" s="47" t="str">
        <f ca="1">IF(_SF_CORE!$A$2="BLOCK",NA(),IF(OR(D6649="",E6649=""),"",E6649-D6649))</f>
        <v/>
      </c>
    </row>
    <row r="6650" spans="6:6" ht="16" x14ac:dyDescent="0.2">
      <c r="F6650" s="47" t="str">
        <f ca="1">IF(_SF_CORE!$A$2="BLOCK",NA(),IF(OR(D6650="",E6650=""),"",E6650-D6650))</f>
        <v/>
      </c>
    </row>
    <row r="6651" spans="6:6" ht="16" x14ac:dyDescent="0.2">
      <c r="F6651" s="47" t="str">
        <f ca="1">IF(_SF_CORE!$A$2="BLOCK",NA(),IF(OR(D6651="",E6651=""),"",E6651-D6651))</f>
        <v/>
      </c>
    </row>
    <row r="6652" spans="6:6" ht="16" x14ac:dyDescent="0.2">
      <c r="F6652" s="47" t="str">
        <f ca="1">IF(_SF_CORE!$A$2="BLOCK",NA(),IF(OR(D6652="",E6652=""),"",E6652-D6652))</f>
        <v/>
      </c>
    </row>
    <row r="6653" spans="6:6" ht="16" x14ac:dyDescent="0.2">
      <c r="F6653" s="47" t="str">
        <f ca="1">IF(_SF_CORE!$A$2="BLOCK",NA(),IF(OR(D6653="",E6653=""),"",E6653-D6653))</f>
        <v/>
      </c>
    </row>
    <row r="6654" spans="6:6" ht="16" x14ac:dyDescent="0.2">
      <c r="F6654" s="47" t="str">
        <f ca="1">IF(_SF_CORE!$A$2="BLOCK",NA(),IF(OR(D6654="",E6654=""),"",E6654-D6654))</f>
        <v/>
      </c>
    </row>
    <row r="6655" spans="6:6" ht="16" x14ac:dyDescent="0.2">
      <c r="F6655" s="47" t="str">
        <f ca="1">IF(_SF_CORE!$A$2="BLOCK",NA(),IF(OR(D6655="",E6655=""),"",E6655-D6655))</f>
        <v/>
      </c>
    </row>
    <row r="6656" spans="6:6" ht="16" x14ac:dyDescent="0.2">
      <c r="F6656" s="47" t="str">
        <f ca="1">IF(_SF_CORE!$A$2="BLOCK",NA(),IF(OR(D6656="",E6656=""),"",E6656-D6656))</f>
        <v/>
      </c>
    </row>
    <row r="6657" spans="6:6" ht="16" x14ac:dyDescent="0.2">
      <c r="F6657" s="47" t="str">
        <f ca="1">IF(_SF_CORE!$A$2="BLOCK",NA(),IF(OR(D6657="",E6657=""),"",E6657-D6657))</f>
        <v/>
      </c>
    </row>
    <row r="6658" spans="6:6" ht="16" x14ac:dyDescent="0.2">
      <c r="F6658" s="47" t="str">
        <f ca="1">IF(_SF_CORE!$A$2="BLOCK",NA(),IF(OR(D6658="",E6658=""),"",E6658-D6658))</f>
        <v/>
      </c>
    </row>
    <row r="6659" spans="6:6" ht="16" x14ac:dyDescent="0.2">
      <c r="F6659" s="47" t="str">
        <f ca="1">IF(_SF_CORE!$A$2="BLOCK",NA(),IF(OR(D6659="",E6659=""),"",E6659-D6659))</f>
        <v/>
      </c>
    </row>
    <row r="6660" spans="6:6" ht="16" x14ac:dyDescent="0.2">
      <c r="F6660" s="47" t="str">
        <f ca="1">IF(_SF_CORE!$A$2="BLOCK",NA(),IF(OR(D6660="",E6660=""),"",E6660-D6660))</f>
        <v/>
      </c>
    </row>
    <row r="6661" spans="6:6" ht="16" x14ac:dyDescent="0.2">
      <c r="F6661" s="47" t="str">
        <f ca="1">IF(_SF_CORE!$A$2="BLOCK",NA(),IF(OR(D6661="",E6661=""),"",E6661-D6661))</f>
        <v/>
      </c>
    </row>
    <row r="6662" spans="6:6" ht="16" x14ac:dyDescent="0.2">
      <c r="F6662" s="47" t="str">
        <f ca="1">IF(_SF_CORE!$A$2="BLOCK",NA(),IF(OR(D6662="",E6662=""),"",E6662-D6662))</f>
        <v/>
      </c>
    </row>
    <row r="6663" spans="6:6" ht="16" x14ac:dyDescent="0.2">
      <c r="F6663" s="47" t="str">
        <f ca="1">IF(_SF_CORE!$A$2="BLOCK",NA(),IF(OR(D6663="",E6663=""),"",E6663-D6663))</f>
        <v/>
      </c>
    </row>
    <row r="6664" spans="6:6" ht="16" x14ac:dyDescent="0.2">
      <c r="F6664" s="47" t="str">
        <f ca="1">IF(_SF_CORE!$A$2="BLOCK",NA(),IF(OR(D6664="",E6664=""),"",E6664-D6664))</f>
        <v/>
      </c>
    </row>
    <row r="6665" spans="6:6" ht="16" x14ac:dyDescent="0.2">
      <c r="F6665" s="47" t="str">
        <f ca="1">IF(_SF_CORE!$A$2="BLOCK",NA(),IF(OR(D6665="",E6665=""),"",E6665-D6665))</f>
        <v/>
      </c>
    </row>
    <row r="6666" spans="6:6" ht="16" x14ac:dyDescent="0.2">
      <c r="F6666" s="47" t="str">
        <f ca="1">IF(_SF_CORE!$A$2="BLOCK",NA(),IF(OR(D6666="",E6666=""),"",E6666-D6666))</f>
        <v/>
      </c>
    </row>
    <row r="6667" spans="6:6" ht="16" x14ac:dyDescent="0.2">
      <c r="F6667" s="47" t="str">
        <f ca="1">IF(_SF_CORE!$A$2="BLOCK",NA(),IF(OR(D6667="",E6667=""),"",E6667-D6667))</f>
        <v/>
      </c>
    </row>
    <row r="6668" spans="6:6" ht="16" x14ac:dyDescent="0.2">
      <c r="F6668" s="47" t="str">
        <f ca="1">IF(_SF_CORE!$A$2="BLOCK",NA(),IF(OR(D6668="",E6668=""),"",E6668-D6668))</f>
        <v/>
      </c>
    </row>
    <row r="6669" spans="6:6" ht="16" x14ac:dyDescent="0.2">
      <c r="F6669" s="47" t="str">
        <f ca="1">IF(_SF_CORE!$A$2="BLOCK",NA(),IF(OR(D6669="",E6669=""),"",E6669-D6669))</f>
        <v/>
      </c>
    </row>
    <row r="6670" spans="6:6" ht="16" x14ac:dyDescent="0.2">
      <c r="F6670" s="47" t="str">
        <f ca="1">IF(_SF_CORE!$A$2="BLOCK",NA(),IF(OR(D6670="",E6670=""),"",E6670-D6670))</f>
        <v/>
      </c>
    </row>
    <row r="6671" spans="6:6" ht="16" x14ac:dyDescent="0.2">
      <c r="F6671" s="47" t="str">
        <f ca="1">IF(_SF_CORE!$A$2="BLOCK",NA(),IF(OR(D6671="",E6671=""),"",E6671-D6671))</f>
        <v/>
      </c>
    </row>
    <row r="6672" spans="6:6" ht="16" x14ac:dyDescent="0.2">
      <c r="F6672" s="47" t="str">
        <f ca="1">IF(_SF_CORE!$A$2="BLOCK",NA(),IF(OR(D6672="",E6672=""),"",E6672-D6672))</f>
        <v/>
      </c>
    </row>
    <row r="6673" spans="6:6" ht="16" x14ac:dyDescent="0.2">
      <c r="F6673" s="47" t="str">
        <f ca="1">IF(_SF_CORE!$A$2="BLOCK",NA(),IF(OR(D6673="",E6673=""),"",E6673-D6673))</f>
        <v/>
      </c>
    </row>
    <row r="6674" spans="6:6" ht="16" x14ac:dyDescent="0.2">
      <c r="F6674" s="47" t="str">
        <f ca="1">IF(_SF_CORE!$A$2="BLOCK",NA(),IF(OR(D6674="",E6674=""),"",E6674-D6674))</f>
        <v/>
      </c>
    </row>
    <row r="6675" spans="6:6" ht="16" x14ac:dyDescent="0.2">
      <c r="F6675" s="47" t="str">
        <f ca="1">IF(_SF_CORE!$A$2="BLOCK",NA(),IF(OR(D6675="",E6675=""),"",E6675-D6675))</f>
        <v/>
      </c>
    </row>
    <row r="6676" spans="6:6" ht="16" x14ac:dyDescent="0.2">
      <c r="F6676" s="47" t="str">
        <f ca="1">IF(_SF_CORE!$A$2="BLOCK",NA(),IF(OR(D6676="",E6676=""),"",E6676-D6676))</f>
        <v/>
      </c>
    </row>
    <row r="6677" spans="6:6" ht="16" x14ac:dyDescent="0.2">
      <c r="F6677" s="47" t="str">
        <f ca="1">IF(_SF_CORE!$A$2="BLOCK",NA(),IF(OR(D6677="",E6677=""),"",E6677-D6677))</f>
        <v/>
      </c>
    </row>
    <row r="6678" spans="6:6" ht="16" x14ac:dyDescent="0.2">
      <c r="F6678" s="47" t="str">
        <f ca="1">IF(_SF_CORE!$A$2="BLOCK",NA(),IF(OR(D6678="",E6678=""),"",E6678-D6678))</f>
        <v/>
      </c>
    </row>
    <row r="6679" spans="6:6" ht="16" x14ac:dyDescent="0.2">
      <c r="F6679" s="47" t="str">
        <f ca="1">IF(_SF_CORE!$A$2="BLOCK",NA(),IF(OR(D6679="",E6679=""),"",E6679-D6679))</f>
        <v/>
      </c>
    </row>
    <row r="6680" spans="6:6" ht="16" x14ac:dyDescent="0.2">
      <c r="F6680" s="47" t="str">
        <f ca="1">IF(_SF_CORE!$A$2="BLOCK",NA(),IF(OR(D6680="",E6680=""),"",E6680-D6680))</f>
        <v/>
      </c>
    </row>
    <row r="6681" spans="6:6" ht="16" x14ac:dyDescent="0.2">
      <c r="F6681" s="47" t="str">
        <f ca="1">IF(_SF_CORE!$A$2="BLOCK",NA(),IF(OR(D6681="",E6681=""),"",E6681-D6681))</f>
        <v/>
      </c>
    </row>
    <row r="6682" spans="6:6" ht="16" x14ac:dyDescent="0.2">
      <c r="F6682" s="47" t="str">
        <f ca="1">IF(_SF_CORE!$A$2="BLOCK",NA(),IF(OR(D6682="",E6682=""),"",E6682-D6682))</f>
        <v/>
      </c>
    </row>
    <row r="6683" spans="6:6" ht="16" x14ac:dyDescent="0.2">
      <c r="F6683" s="47" t="str">
        <f ca="1">IF(_SF_CORE!$A$2="BLOCK",NA(),IF(OR(D6683="",E6683=""),"",E6683-D6683))</f>
        <v/>
      </c>
    </row>
    <row r="6684" spans="6:6" ht="16" x14ac:dyDescent="0.2">
      <c r="F6684" s="47" t="str">
        <f ca="1">IF(_SF_CORE!$A$2="BLOCK",NA(),IF(OR(D6684="",E6684=""),"",E6684-D6684))</f>
        <v/>
      </c>
    </row>
    <row r="6685" spans="6:6" ht="16" x14ac:dyDescent="0.2">
      <c r="F6685" s="47" t="str">
        <f ca="1">IF(_SF_CORE!$A$2="BLOCK",NA(),IF(OR(D6685="",E6685=""),"",E6685-D6685))</f>
        <v/>
      </c>
    </row>
    <row r="6686" spans="6:6" ht="16" x14ac:dyDescent="0.2">
      <c r="F6686" s="47" t="str">
        <f ca="1">IF(_SF_CORE!$A$2="BLOCK",NA(),IF(OR(D6686="",E6686=""),"",E6686-D6686))</f>
        <v/>
      </c>
    </row>
    <row r="6687" spans="6:6" ht="16" x14ac:dyDescent="0.2">
      <c r="F6687" s="47" t="str">
        <f ca="1">IF(_SF_CORE!$A$2="BLOCK",NA(),IF(OR(D6687="",E6687=""),"",E6687-D6687))</f>
        <v/>
      </c>
    </row>
    <row r="6688" spans="6:6" ht="16" x14ac:dyDescent="0.2">
      <c r="F6688" s="47" t="str">
        <f ca="1">IF(_SF_CORE!$A$2="BLOCK",NA(),IF(OR(D6688="",E6688=""),"",E6688-D6688))</f>
        <v/>
      </c>
    </row>
    <row r="6689" spans="6:6" ht="16" x14ac:dyDescent="0.2">
      <c r="F6689" s="47" t="str">
        <f ca="1">IF(_SF_CORE!$A$2="BLOCK",NA(),IF(OR(D6689="",E6689=""),"",E6689-D6689))</f>
        <v/>
      </c>
    </row>
    <row r="6690" spans="6:6" ht="16" x14ac:dyDescent="0.2">
      <c r="F6690" s="47" t="str">
        <f ca="1">IF(_SF_CORE!$A$2="BLOCK",NA(),IF(OR(D6690="",E6690=""),"",E6690-D6690))</f>
        <v/>
      </c>
    </row>
    <row r="6691" spans="6:6" ht="16" x14ac:dyDescent="0.2">
      <c r="F6691" s="47" t="str">
        <f ca="1">IF(_SF_CORE!$A$2="BLOCK",NA(),IF(OR(D6691="",E6691=""),"",E6691-D6691))</f>
        <v/>
      </c>
    </row>
    <row r="6692" spans="6:6" ht="16" x14ac:dyDescent="0.2">
      <c r="F6692" s="47" t="str">
        <f ca="1">IF(_SF_CORE!$A$2="BLOCK",NA(),IF(OR(D6692="",E6692=""),"",E6692-D6692))</f>
        <v/>
      </c>
    </row>
    <row r="6693" spans="6:6" ht="16" x14ac:dyDescent="0.2">
      <c r="F6693" s="47" t="str">
        <f ca="1">IF(_SF_CORE!$A$2="BLOCK",NA(),IF(OR(D6693="",E6693=""),"",E6693-D6693))</f>
        <v/>
      </c>
    </row>
    <row r="6694" spans="6:6" ht="16" x14ac:dyDescent="0.2">
      <c r="F6694" s="47" t="str">
        <f ca="1">IF(_SF_CORE!$A$2="BLOCK",NA(),IF(OR(D6694="",E6694=""),"",E6694-D6694))</f>
        <v/>
      </c>
    </row>
    <row r="6695" spans="6:6" ht="16" x14ac:dyDescent="0.2">
      <c r="F6695" s="47" t="str">
        <f ca="1">IF(_SF_CORE!$A$2="BLOCK",NA(),IF(OR(D6695="",E6695=""),"",E6695-D6695))</f>
        <v/>
      </c>
    </row>
    <row r="6696" spans="6:6" ht="16" x14ac:dyDescent="0.2">
      <c r="F6696" s="47" t="str">
        <f ca="1">IF(_SF_CORE!$A$2="BLOCK",NA(),IF(OR(D6696="",E6696=""),"",E6696-D6696))</f>
        <v/>
      </c>
    </row>
    <row r="6697" spans="6:6" ht="16" x14ac:dyDescent="0.2">
      <c r="F6697" s="47" t="str">
        <f ca="1">IF(_SF_CORE!$A$2="BLOCK",NA(),IF(OR(D6697="",E6697=""),"",E6697-D6697))</f>
        <v/>
      </c>
    </row>
    <row r="6698" spans="6:6" ht="16" x14ac:dyDescent="0.2">
      <c r="F6698" s="47" t="str">
        <f ca="1">IF(_SF_CORE!$A$2="BLOCK",NA(),IF(OR(D6698="",E6698=""),"",E6698-D6698))</f>
        <v/>
      </c>
    </row>
    <row r="6699" spans="6:6" ht="16" x14ac:dyDescent="0.2">
      <c r="F6699" s="47" t="str">
        <f ca="1">IF(_SF_CORE!$A$2="BLOCK",NA(),IF(OR(D6699="",E6699=""),"",E6699-D6699))</f>
        <v/>
      </c>
    </row>
    <row r="6700" spans="6:6" ht="16" x14ac:dyDescent="0.2">
      <c r="F6700" s="47" t="str">
        <f ca="1">IF(_SF_CORE!$A$2="BLOCK",NA(),IF(OR(D6700="",E6700=""),"",E6700-D6700))</f>
        <v/>
      </c>
    </row>
    <row r="6701" spans="6:6" ht="16" x14ac:dyDescent="0.2">
      <c r="F6701" s="47" t="str">
        <f ca="1">IF(_SF_CORE!$A$2="BLOCK",NA(),IF(OR(D6701="",E6701=""),"",E6701-D6701))</f>
        <v/>
      </c>
    </row>
    <row r="6702" spans="6:6" ht="16" x14ac:dyDescent="0.2">
      <c r="F6702" s="47" t="str">
        <f ca="1">IF(_SF_CORE!$A$2="BLOCK",NA(),IF(OR(D6702="",E6702=""),"",E6702-D6702))</f>
        <v/>
      </c>
    </row>
    <row r="6703" spans="6:6" ht="16" x14ac:dyDescent="0.2">
      <c r="F6703" s="47" t="str">
        <f ca="1">IF(_SF_CORE!$A$2="BLOCK",NA(),IF(OR(D6703="",E6703=""),"",E6703-D6703))</f>
        <v/>
      </c>
    </row>
    <row r="6704" spans="6:6" ht="16" x14ac:dyDescent="0.2">
      <c r="F6704" s="47" t="str">
        <f ca="1">IF(_SF_CORE!$A$2="BLOCK",NA(),IF(OR(D6704="",E6704=""),"",E6704-D6704))</f>
        <v/>
      </c>
    </row>
    <row r="6705" spans="6:6" ht="16" x14ac:dyDescent="0.2">
      <c r="F6705" s="47" t="str">
        <f ca="1">IF(_SF_CORE!$A$2="BLOCK",NA(),IF(OR(D6705="",E6705=""),"",E6705-D6705))</f>
        <v/>
      </c>
    </row>
    <row r="6706" spans="6:6" ht="16" x14ac:dyDescent="0.2">
      <c r="F6706" s="47" t="str">
        <f ca="1">IF(_SF_CORE!$A$2="BLOCK",NA(),IF(OR(D6706="",E6706=""),"",E6706-D6706))</f>
        <v/>
      </c>
    </row>
    <row r="6707" spans="6:6" ht="16" x14ac:dyDescent="0.2">
      <c r="F6707" s="47" t="str">
        <f ca="1">IF(_SF_CORE!$A$2="BLOCK",NA(),IF(OR(D6707="",E6707=""),"",E6707-D6707))</f>
        <v/>
      </c>
    </row>
    <row r="6708" spans="6:6" ht="16" x14ac:dyDescent="0.2">
      <c r="F6708" s="47" t="str">
        <f ca="1">IF(_SF_CORE!$A$2="BLOCK",NA(),IF(OR(D6708="",E6708=""),"",E6708-D6708))</f>
        <v/>
      </c>
    </row>
    <row r="6709" spans="6:6" ht="16" x14ac:dyDescent="0.2">
      <c r="F6709" s="47" t="str">
        <f ca="1">IF(_SF_CORE!$A$2="BLOCK",NA(),IF(OR(D6709="",E6709=""),"",E6709-D6709))</f>
        <v/>
      </c>
    </row>
    <row r="6710" spans="6:6" ht="16" x14ac:dyDescent="0.2">
      <c r="F6710" s="47" t="str">
        <f ca="1">IF(_SF_CORE!$A$2="BLOCK",NA(),IF(OR(D6710="",E6710=""),"",E6710-D6710))</f>
        <v/>
      </c>
    </row>
    <row r="6711" spans="6:6" ht="16" x14ac:dyDescent="0.2">
      <c r="F6711" s="47" t="str">
        <f ca="1">IF(_SF_CORE!$A$2="BLOCK",NA(),IF(OR(D6711="",E6711=""),"",E6711-D6711))</f>
        <v/>
      </c>
    </row>
    <row r="6712" spans="6:6" ht="16" x14ac:dyDescent="0.2">
      <c r="F6712" s="47" t="str">
        <f ca="1">IF(_SF_CORE!$A$2="BLOCK",NA(),IF(OR(D6712="",E6712=""),"",E6712-D6712))</f>
        <v/>
      </c>
    </row>
    <row r="6713" spans="6:6" ht="16" x14ac:dyDescent="0.2">
      <c r="F6713" s="47" t="str">
        <f ca="1">IF(_SF_CORE!$A$2="BLOCK",NA(),IF(OR(D6713="",E6713=""),"",E6713-D6713))</f>
        <v/>
      </c>
    </row>
    <row r="6714" spans="6:6" ht="16" x14ac:dyDescent="0.2">
      <c r="F6714" s="47" t="str">
        <f ca="1">IF(_SF_CORE!$A$2="BLOCK",NA(),IF(OR(D6714="",E6714=""),"",E6714-D6714))</f>
        <v/>
      </c>
    </row>
    <row r="6715" spans="6:6" ht="16" x14ac:dyDescent="0.2">
      <c r="F6715" s="47" t="str">
        <f ca="1">IF(_SF_CORE!$A$2="BLOCK",NA(),IF(OR(D6715="",E6715=""),"",E6715-D6715))</f>
        <v/>
      </c>
    </row>
    <row r="6716" spans="6:6" ht="16" x14ac:dyDescent="0.2">
      <c r="F6716" s="47" t="str">
        <f ca="1">IF(_SF_CORE!$A$2="BLOCK",NA(),IF(OR(D6716="",E6716=""),"",E6716-D6716))</f>
        <v/>
      </c>
    </row>
    <row r="6717" spans="6:6" ht="16" x14ac:dyDescent="0.2">
      <c r="F6717" s="47" t="str">
        <f ca="1">IF(_SF_CORE!$A$2="BLOCK",NA(),IF(OR(D6717="",E6717=""),"",E6717-D6717))</f>
        <v/>
      </c>
    </row>
    <row r="6718" spans="6:6" ht="16" x14ac:dyDescent="0.2">
      <c r="F6718" s="47" t="str">
        <f ca="1">IF(_SF_CORE!$A$2="BLOCK",NA(),IF(OR(D6718="",E6718=""),"",E6718-D6718))</f>
        <v/>
      </c>
    </row>
    <row r="6719" spans="6:6" ht="16" x14ac:dyDescent="0.2">
      <c r="F6719" s="47" t="str">
        <f ca="1">IF(_SF_CORE!$A$2="BLOCK",NA(),IF(OR(D6719="",E6719=""),"",E6719-D6719))</f>
        <v/>
      </c>
    </row>
    <row r="6720" spans="6:6" ht="16" x14ac:dyDescent="0.2">
      <c r="F6720" s="47" t="str">
        <f ca="1">IF(_SF_CORE!$A$2="BLOCK",NA(),IF(OR(D6720="",E6720=""),"",E6720-D6720))</f>
        <v/>
      </c>
    </row>
    <row r="6721" spans="6:6" ht="16" x14ac:dyDescent="0.2">
      <c r="F6721" s="47" t="str">
        <f ca="1">IF(_SF_CORE!$A$2="BLOCK",NA(),IF(OR(D6721="",E6721=""),"",E6721-D6721))</f>
        <v/>
      </c>
    </row>
    <row r="6722" spans="6:6" ht="16" x14ac:dyDescent="0.2">
      <c r="F6722" s="47" t="str">
        <f ca="1">IF(_SF_CORE!$A$2="BLOCK",NA(),IF(OR(D6722="",E6722=""),"",E6722-D6722))</f>
        <v/>
      </c>
    </row>
    <row r="6723" spans="6:6" ht="16" x14ac:dyDescent="0.2">
      <c r="F6723" s="47" t="str">
        <f ca="1">IF(_SF_CORE!$A$2="BLOCK",NA(),IF(OR(D6723="",E6723=""),"",E6723-D6723))</f>
        <v/>
      </c>
    </row>
    <row r="6724" spans="6:6" ht="16" x14ac:dyDescent="0.2">
      <c r="F6724" s="47" t="str">
        <f ca="1">IF(_SF_CORE!$A$2="BLOCK",NA(),IF(OR(D6724="",E6724=""),"",E6724-D6724))</f>
        <v/>
      </c>
    </row>
    <row r="6725" spans="6:6" ht="16" x14ac:dyDescent="0.2">
      <c r="F6725" s="47" t="str">
        <f ca="1">IF(_SF_CORE!$A$2="BLOCK",NA(),IF(OR(D6725="",E6725=""),"",E6725-D6725))</f>
        <v/>
      </c>
    </row>
    <row r="6726" spans="6:6" ht="16" x14ac:dyDescent="0.2">
      <c r="F6726" s="47" t="str">
        <f ca="1">IF(_SF_CORE!$A$2="BLOCK",NA(),IF(OR(D6726="",E6726=""),"",E6726-D6726))</f>
        <v/>
      </c>
    </row>
    <row r="6727" spans="6:6" ht="16" x14ac:dyDescent="0.2">
      <c r="F6727" s="47" t="str">
        <f ca="1">IF(_SF_CORE!$A$2="BLOCK",NA(),IF(OR(D6727="",E6727=""),"",E6727-D6727))</f>
        <v/>
      </c>
    </row>
    <row r="6728" spans="6:6" ht="16" x14ac:dyDescent="0.2">
      <c r="F6728" s="47" t="str">
        <f ca="1">IF(_SF_CORE!$A$2="BLOCK",NA(),IF(OR(D6728="",E6728=""),"",E6728-D6728))</f>
        <v/>
      </c>
    </row>
    <row r="6729" spans="6:6" ht="16" x14ac:dyDescent="0.2">
      <c r="F6729" s="47" t="str">
        <f ca="1">IF(_SF_CORE!$A$2="BLOCK",NA(),IF(OR(D6729="",E6729=""),"",E6729-D6729))</f>
        <v/>
      </c>
    </row>
    <row r="6730" spans="6:6" ht="16" x14ac:dyDescent="0.2">
      <c r="F6730" s="47" t="str">
        <f ca="1">IF(_SF_CORE!$A$2="BLOCK",NA(),IF(OR(D6730="",E6730=""),"",E6730-D6730))</f>
        <v/>
      </c>
    </row>
    <row r="6731" spans="6:6" ht="16" x14ac:dyDescent="0.2">
      <c r="F6731" s="47" t="str">
        <f ca="1">IF(_SF_CORE!$A$2="BLOCK",NA(),IF(OR(D6731="",E6731=""),"",E6731-D6731))</f>
        <v/>
      </c>
    </row>
    <row r="6732" spans="6:6" ht="16" x14ac:dyDescent="0.2">
      <c r="F6732" s="47" t="str">
        <f ca="1">IF(_SF_CORE!$A$2="BLOCK",NA(),IF(OR(D6732="",E6732=""),"",E6732-D6732))</f>
        <v/>
      </c>
    </row>
    <row r="6733" spans="6:6" ht="16" x14ac:dyDescent="0.2">
      <c r="F6733" s="47" t="str">
        <f ca="1">IF(_SF_CORE!$A$2="BLOCK",NA(),IF(OR(D6733="",E6733=""),"",E6733-D6733))</f>
        <v/>
      </c>
    </row>
    <row r="6734" spans="6:6" ht="16" x14ac:dyDescent="0.2">
      <c r="F6734" s="47" t="str">
        <f ca="1">IF(_SF_CORE!$A$2="BLOCK",NA(),IF(OR(D6734="",E6734=""),"",E6734-D6734))</f>
        <v/>
      </c>
    </row>
    <row r="6735" spans="6:6" ht="16" x14ac:dyDescent="0.2">
      <c r="F6735" s="47" t="str">
        <f ca="1">IF(_SF_CORE!$A$2="BLOCK",NA(),IF(OR(D6735="",E6735=""),"",E6735-D6735))</f>
        <v/>
      </c>
    </row>
    <row r="6736" spans="6:6" ht="16" x14ac:dyDescent="0.2">
      <c r="F6736" s="47" t="str">
        <f ca="1">IF(_SF_CORE!$A$2="BLOCK",NA(),IF(OR(D6736="",E6736=""),"",E6736-D6736))</f>
        <v/>
      </c>
    </row>
    <row r="6737" spans="6:6" ht="16" x14ac:dyDescent="0.2">
      <c r="F6737" s="47" t="str">
        <f ca="1">IF(_SF_CORE!$A$2="BLOCK",NA(),IF(OR(D6737="",E6737=""),"",E6737-D6737))</f>
        <v/>
      </c>
    </row>
    <row r="6738" spans="6:6" ht="16" x14ac:dyDescent="0.2">
      <c r="F6738" s="47" t="str">
        <f ca="1">IF(_SF_CORE!$A$2="BLOCK",NA(),IF(OR(D6738="",E6738=""),"",E6738-D6738))</f>
        <v/>
      </c>
    </row>
    <row r="6739" spans="6:6" ht="16" x14ac:dyDescent="0.2">
      <c r="F6739" s="47" t="str">
        <f ca="1">IF(_SF_CORE!$A$2="BLOCK",NA(),IF(OR(D6739="",E6739=""),"",E6739-D6739))</f>
        <v/>
      </c>
    </row>
    <row r="6740" spans="6:6" ht="16" x14ac:dyDescent="0.2">
      <c r="F6740" s="47" t="str">
        <f ca="1">IF(_SF_CORE!$A$2="BLOCK",NA(),IF(OR(D6740="",E6740=""),"",E6740-D6740))</f>
        <v/>
      </c>
    </row>
    <row r="6741" spans="6:6" ht="16" x14ac:dyDescent="0.2">
      <c r="F6741" s="47" t="str">
        <f ca="1">IF(_SF_CORE!$A$2="BLOCK",NA(),IF(OR(D6741="",E6741=""),"",E6741-D6741))</f>
        <v/>
      </c>
    </row>
    <row r="6742" spans="6:6" ht="16" x14ac:dyDescent="0.2">
      <c r="F6742" s="47" t="str">
        <f ca="1">IF(_SF_CORE!$A$2="BLOCK",NA(),IF(OR(D6742="",E6742=""),"",E6742-D6742))</f>
        <v/>
      </c>
    </row>
    <row r="6743" spans="6:6" ht="16" x14ac:dyDescent="0.2">
      <c r="F6743" s="47" t="str">
        <f ca="1">IF(_SF_CORE!$A$2="BLOCK",NA(),IF(OR(D6743="",E6743=""),"",E6743-D6743))</f>
        <v/>
      </c>
    </row>
    <row r="6744" spans="6:6" ht="16" x14ac:dyDescent="0.2">
      <c r="F6744" s="47" t="str">
        <f ca="1">IF(_SF_CORE!$A$2="BLOCK",NA(),IF(OR(D6744="",E6744=""),"",E6744-D6744))</f>
        <v/>
      </c>
    </row>
    <row r="6745" spans="6:6" ht="16" x14ac:dyDescent="0.2">
      <c r="F6745" s="47" t="str">
        <f ca="1">IF(_SF_CORE!$A$2="BLOCK",NA(),IF(OR(D6745="",E6745=""),"",E6745-D6745))</f>
        <v/>
      </c>
    </row>
    <row r="6746" spans="6:6" ht="16" x14ac:dyDescent="0.2">
      <c r="F6746" s="47" t="str">
        <f ca="1">IF(_SF_CORE!$A$2="BLOCK",NA(),IF(OR(D6746="",E6746=""),"",E6746-D6746))</f>
        <v/>
      </c>
    </row>
    <row r="6747" spans="6:6" ht="16" x14ac:dyDescent="0.2">
      <c r="F6747" s="47" t="str">
        <f ca="1">IF(_SF_CORE!$A$2="BLOCK",NA(),IF(OR(D6747="",E6747=""),"",E6747-D6747))</f>
        <v/>
      </c>
    </row>
    <row r="6748" spans="6:6" ht="16" x14ac:dyDescent="0.2">
      <c r="F6748" s="47" t="str">
        <f ca="1">IF(_SF_CORE!$A$2="BLOCK",NA(),IF(OR(D6748="",E6748=""),"",E6748-D6748))</f>
        <v/>
      </c>
    </row>
    <row r="6749" spans="6:6" ht="16" x14ac:dyDescent="0.2">
      <c r="F6749" s="47" t="str">
        <f ca="1">IF(_SF_CORE!$A$2="BLOCK",NA(),IF(OR(D6749="",E6749=""),"",E6749-D6749))</f>
        <v/>
      </c>
    </row>
    <row r="6750" spans="6:6" ht="16" x14ac:dyDescent="0.2">
      <c r="F6750" s="47" t="str">
        <f ca="1">IF(_SF_CORE!$A$2="BLOCK",NA(),IF(OR(D6750="",E6750=""),"",E6750-D6750))</f>
        <v/>
      </c>
    </row>
    <row r="6751" spans="6:6" ht="16" x14ac:dyDescent="0.2">
      <c r="F6751" s="47" t="str">
        <f ca="1">IF(_SF_CORE!$A$2="BLOCK",NA(),IF(OR(D6751="",E6751=""),"",E6751-D6751))</f>
        <v/>
      </c>
    </row>
    <row r="6752" spans="6:6" ht="16" x14ac:dyDescent="0.2">
      <c r="F6752" s="47" t="str">
        <f ca="1">IF(_SF_CORE!$A$2="BLOCK",NA(),IF(OR(D6752="",E6752=""),"",E6752-D6752))</f>
        <v/>
      </c>
    </row>
    <row r="6753" spans="6:6" ht="16" x14ac:dyDescent="0.2">
      <c r="F6753" s="47" t="str">
        <f ca="1">IF(_SF_CORE!$A$2="BLOCK",NA(),IF(OR(D6753="",E6753=""),"",E6753-D6753))</f>
        <v/>
      </c>
    </row>
    <row r="6754" spans="6:6" ht="16" x14ac:dyDescent="0.2">
      <c r="F6754" s="47" t="str">
        <f ca="1">IF(_SF_CORE!$A$2="BLOCK",NA(),IF(OR(D6754="",E6754=""),"",E6754-D6754))</f>
        <v/>
      </c>
    </row>
    <row r="6755" spans="6:6" ht="16" x14ac:dyDescent="0.2">
      <c r="F6755" s="47" t="str">
        <f ca="1">IF(_SF_CORE!$A$2="BLOCK",NA(),IF(OR(D6755="",E6755=""),"",E6755-D6755))</f>
        <v/>
      </c>
    </row>
    <row r="6756" spans="6:6" ht="16" x14ac:dyDescent="0.2">
      <c r="F6756" s="47" t="str">
        <f ca="1">IF(_SF_CORE!$A$2="BLOCK",NA(),IF(OR(D6756="",E6756=""),"",E6756-D6756))</f>
        <v/>
      </c>
    </row>
    <row r="6757" spans="6:6" ht="16" x14ac:dyDescent="0.2">
      <c r="F6757" s="47" t="str">
        <f ca="1">IF(_SF_CORE!$A$2="BLOCK",NA(),IF(OR(D6757="",E6757=""),"",E6757-D6757))</f>
        <v/>
      </c>
    </row>
    <row r="6758" spans="6:6" ht="16" x14ac:dyDescent="0.2">
      <c r="F6758" s="47" t="str">
        <f ca="1">IF(_SF_CORE!$A$2="BLOCK",NA(),IF(OR(D6758="",E6758=""),"",E6758-D6758))</f>
        <v/>
      </c>
    </row>
    <row r="6759" spans="6:6" ht="16" x14ac:dyDescent="0.2">
      <c r="F6759" s="47" t="str">
        <f ca="1">IF(_SF_CORE!$A$2="BLOCK",NA(),IF(OR(D6759="",E6759=""),"",E6759-D6759))</f>
        <v/>
      </c>
    </row>
    <row r="6760" spans="6:6" ht="16" x14ac:dyDescent="0.2">
      <c r="F6760" s="47" t="str">
        <f ca="1">IF(_SF_CORE!$A$2="BLOCK",NA(),IF(OR(D6760="",E6760=""),"",E6760-D6760))</f>
        <v/>
      </c>
    </row>
    <row r="6761" spans="6:6" ht="16" x14ac:dyDescent="0.2">
      <c r="F6761" s="47" t="str">
        <f ca="1">IF(_SF_CORE!$A$2="BLOCK",NA(),IF(OR(D6761="",E6761=""),"",E6761-D6761))</f>
        <v/>
      </c>
    </row>
    <row r="6762" spans="6:6" ht="16" x14ac:dyDescent="0.2">
      <c r="F6762" s="47" t="str">
        <f ca="1">IF(_SF_CORE!$A$2="BLOCK",NA(),IF(OR(D6762="",E6762=""),"",E6762-D6762))</f>
        <v/>
      </c>
    </row>
    <row r="6763" spans="6:6" ht="16" x14ac:dyDescent="0.2">
      <c r="F6763" s="47" t="str">
        <f ca="1">IF(_SF_CORE!$A$2="BLOCK",NA(),IF(OR(D6763="",E6763=""),"",E6763-D6763))</f>
        <v/>
      </c>
    </row>
    <row r="6764" spans="6:6" ht="16" x14ac:dyDescent="0.2">
      <c r="F6764" s="47" t="str">
        <f ca="1">IF(_SF_CORE!$A$2="BLOCK",NA(),IF(OR(D6764="",E6764=""),"",E6764-D6764))</f>
        <v/>
      </c>
    </row>
    <row r="6765" spans="6:6" ht="16" x14ac:dyDescent="0.2">
      <c r="F6765" s="47" t="str">
        <f ca="1">IF(_SF_CORE!$A$2="BLOCK",NA(),IF(OR(D6765="",E6765=""),"",E6765-D6765))</f>
        <v/>
      </c>
    </row>
    <row r="6766" spans="6:6" ht="16" x14ac:dyDescent="0.2">
      <c r="F6766" s="47" t="str">
        <f ca="1">IF(_SF_CORE!$A$2="BLOCK",NA(),IF(OR(D6766="",E6766=""),"",E6766-D6766))</f>
        <v/>
      </c>
    </row>
    <row r="6767" spans="6:6" ht="16" x14ac:dyDescent="0.2">
      <c r="F6767" s="47" t="str">
        <f ca="1">IF(_SF_CORE!$A$2="BLOCK",NA(),IF(OR(D6767="",E6767=""),"",E6767-D6767))</f>
        <v/>
      </c>
    </row>
    <row r="6768" spans="6:6" ht="16" x14ac:dyDescent="0.2">
      <c r="F6768" s="47" t="str">
        <f ca="1">IF(_SF_CORE!$A$2="BLOCK",NA(),IF(OR(D6768="",E6768=""),"",E6768-D6768))</f>
        <v/>
      </c>
    </row>
    <row r="6769" spans="6:6" ht="16" x14ac:dyDescent="0.2">
      <c r="F6769" s="47" t="str">
        <f ca="1">IF(_SF_CORE!$A$2="BLOCK",NA(),IF(OR(D6769="",E6769=""),"",E6769-D6769))</f>
        <v/>
      </c>
    </row>
    <row r="6770" spans="6:6" ht="16" x14ac:dyDescent="0.2">
      <c r="F6770" s="47" t="str">
        <f ca="1">IF(_SF_CORE!$A$2="BLOCK",NA(),IF(OR(D6770="",E6770=""),"",E6770-D6770))</f>
        <v/>
      </c>
    </row>
    <row r="6771" spans="6:6" ht="16" x14ac:dyDescent="0.2">
      <c r="F6771" s="47" t="str">
        <f ca="1">IF(_SF_CORE!$A$2="BLOCK",NA(),IF(OR(D6771="",E6771=""),"",E6771-D6771))</f>
        <v/>
      </c>
    </row>
    <row r="6772" spans="6:6" ht="16" x14ac:dyDescent="0.2">
      <c r="F6772" s="47" t="str">
        <f ca="1">IF(_SF_CORE!$A$2="BLOCK",NA(),IF(OR(D6772="",E6772=""),"",E6772-D6772))</f>
        <v/>
      </c>
    </row>
    <row r="6773" spans="6:6" ht="16" x14ac:dyDescent="0.2">
      <c r="F6773" s="47" t="str">
        <f ca="1">IF(_SF_CORE!$A$2="BLOCK",NA(),IF(OR(D6773="",E6773=""),"",E6773-D6773))</f>
        <v/>
      </c>
    </row>
    <row r="6774" spans="6:6" ht="16" x14ac:dyDescent="0.2">
      <c r="F6774" s="47" t="str">
        <f ca="1">IF(_SF_CORE!$A$2="BLOCK",NA(),IF(OR(D6774="",E6774=""),"",E6774-D6774))</f>
        <v/>
      </c>
    </row>
    <row r="6775" spans="6:6" ht="16" x14ac:dyDescent="0.2">
      <c r="F6775" s="47" t="str">
        <f ca="1">IF(_SF_CORE!$A$2="BLOCK",NA(),IF(OR(D6775="",E6775=""),"",E6775-D6775))</f>
        <v/>
      </c>
    </row>
    <row r="6776" spans="6:6" ht="16" x14ac:dyDescent="0.2">
      <c r="F6776" s="47" t="str">
        <f ca="1">IF(_SF_CORE!$A$2="BLOCK",NA(),IF(OR(D6776="",E6776=""),"",E6776-D6776))</f>
        <v/>
      </c>
    </row>
    <row r="6777" spans="6:6" ht="16" x14ac:dyDescent="0.2">
      <c r="F6777" s="47" t="str">
        <f ca="1">IF(_SF_CORE!$A$2="BLOCK",NA(),IF(OR(D6777="",E6777=""),"",E6777-D6777))</f>
        <v/>
      </c>
    </row>
    <row r="6778" spans="6:6" ht="16" x14ac:dyDescent="0.2">
      <c r="F6778" s="47" t="str">
        <f ca="1">IF(_SF_CORE!$A$2="BLOCK",NA(),IF(OR(D6778="",E6778=""),"",E6778-D6778))</f>
        <v/>
      </c>
    </row>
    <row r="6779" spans="6:6" ht="16" x14ac:dyDescent="0.2">
      <c r="F6779" s="47" t="str">
        <f ca="1">IF(_SF_CORE!$A$2="BLOCK",NA(),IF(OR(D6779="",E6779=""),"",E6779-D6779))</f>
        <v/>
      </c>
    </row>
    <row r="6780" spans="6:6" ht="16" x14ac:dyDescent="0.2">
      <c r="F6780" s="47" t="str">
        <f ca="1">IF(_SF_CORE!$A$2="BLOCK",NA(),IF(OR(D6780="",E6780=""),"",E6780-D6780))</f>
        <v/>
      </c>
    </row>
    <row r="6781" spans="6:6" ht="16" x14ac:dyDescent="0.2">
      <c r="F6781" s="47" t="str">
        <f ca="1">IF(_SF_CORE!$A$2="BLOCK",NA(),IF(OR(D6781="",E6781=""),"",E6781-D6781))</f>
        <v/>
      </c>
    </row>
    <row r="6782" spans="6:6" ht="16" x14ac:dyDescent="0.2">
      <c r="F6782" s="47" t="str">
        <f ca="1">IF(_SF_CORE!$A$2="BLOCK",NA(),IF(OR(D6782="",E6782=""),"",E6782-D6782))</f>
        <v/>
      </c>
    </row>
    <row r="6783" spans="6:6" ht="16" x14ac:dyDescent="0.2">
      <c r="F6783" s="47" t="str">
        <f ca="1">IF(_SF_CORE!$A$2="BLOCK",NA(),IF(OR(D6783="",E6783=""),"",E6783-D6783))</f>
        <v/>
      </c>
    </row>
    <row r="6784" spans="6:6" ht="16" x14ac:dyDescent="0.2">
      <c r="F6784" s="47" t="str">
        <f ca="1">IF(_SF_CORE!$A$2="BLOCK",NA(),IF(OR(D6784="",E6784=""),"",E6784-D6784))</f>
        <v/>
      </c>
    </row>
    <row r="6785" spans="6:6" ht="16" x14ac:dyDescent="0.2">
      <c r="F6785" s="47" t="str">
        <f ca="1">IF(_SF_CORE!$A$2="BLOCK",NA(),IF(OR(D6785="",E6785=""),"",E6785-D6785))</f>
        <v/>
      </c>
    </row>
    <row r="6786" spans="6:6" ht="16" x14ac:dyDescent="0.2">
      <c r="F6786" s="47" t="str">
        <f ca="1">IF(_SF_CORE!$A$2="BLOCK",NA(),IF(OR(D6786="",E6786=""),"",E6786-D6786))</f>
        <v/>
      </c>
    </row>
    <row r="6787" spans="6:6" ht="16" x14ac:dyDescent="0.2">
      <c r="F6787" s="47" t="str">
        <f ca="1">IF(_SF_CORE!$A$2="BLOCK",NA(),IF(OR(D6787="",E6787=""),"",E6787-D6787))</f>
        <v/>
      </c>
    </row>
    <row r="6788" spans="6:6" ht="16" x14ac:dyDescent="0.2">
      <c r="F6788" s="47" t="str">
        <f ca="1">IF(_SF_CORE!$A$2="BLOCK",NA(),IF(OR(D6788="",E6788=""),"",E6788-D6788))</f>
        <v/>
      </c>
    </row>
    <row r="6789" spans="6:6" ht="16" x14ac:dyDescent="0.2">
      <c r="F6789" s="47" t="str">
        <f ca="1">IF(_SF_CORE!$A$2="BLOCK",NA(),IF(OR(D6789="",E6789=""),"",E6789-D6789))</f>
        <v/>
      </c>
    </row>
    <row r="6790" spans="6:6" ht="16" x14ac:dyDescent="0.2">
      <c r="F6790" s="47" t="str">
        <f ca="1">IF(_SF_CORE!$A$2="BLOCK",NA(),IF(OR(D6790="",E6790=""),"",E6790-D6790))</f>
        <v/>
      </c>
    </row>
    <row r="6791" spans="6:6" ht="16" x14ac:dyDescent="0.2">
      <c r="F6791" s="47" t="str">
        <f ca="1">IF(_SF_CORE!$A$2="BLOCK",NA(),IF(OR(D6791="",E6791=""),"",E6791-D6791))</f>
        <v/>
      </c>
    </row>
    <row r="6792" spans="6:6" ht="16" x14ac:dyDescent="0.2">
      <c r="F6792" s="47" t="str">
        <f ca="1">IF(_SF_CORE!$A$2="BLOCK",NA(),IF(OR(D6792="",E6792=""),"",E6792-D6792))</f>
        <v/>
      </c>
    </row>
    <row r="6793" spans="6:6" ht="16" x14ac:dyDescent="0.2">
      <c r="F6793" s="47" t="str">
        <f ca="1">IF(_SF_CORE!$A$2="BLOCK",NA(),IF(OR(D6793="",E6793=""),"",E6793-D6793))</f>
        <v/>
      </c>
    </row>
    <row r="6794" spans="6:6" ht="16" x14ac:dyDescent="0.2">
      <c r="F6794" s="47" t="str">
        <f ca="1">IF(_SF_CORE!$A$2="BLOCK",NA(),IF(OR(D6794="",E6794=""),"",E6794-D6794))</f>
        <v/>
      </c>
    </row>
    <row r="6795" spans="6:6" ht="16" x14ac:dyDescent="0.2">
      <c r="F6795" s="47" t="str">
        <f ca="1">IF(_SF_CORE!$A$2="BLOCK",NA(),IF(OR(D6795="",E6795=""),"",E6795-D6795))</f>
        <v/>
      </c>
    </row>
    <row r="6796" spans="6:6" ht="16" x14ac:dyDescent="0.2">
      <c r="F6796" s="47" t="str">
        <f ca="1">IF(_SF_CORE!$A$2="BLOCK",NA(),IF(OR(D6796="",E6796=""),"",E6796-D6796))</f>
        <v/>
      </c>
    </row>
    <row r="6797" spans="6:6" ht="16" x14ac:dyDescent="0.2">
      <c r="F6797" s="47" t="str">
        <f ca="1">IF(_SF_CORE!$A$2="BLOCK",NA(),IF(OR(D6797="",E6797=""),"",E6797-D6797))</f>
        <v/>
      </c>
    </row>
    <row r="6798" spans="6:6" ht="16" x14ac:dyDescent="0.2">
      <c r="F6798" s="47" t="str">
        <f ca="1">IF(_SF_CORE!$A$2="BLOCK",NA(),IF(OR(D6798="",E6798=""),"",E6798-D6798))</f>
        <v/>
      </c>
    </row>
    <row r="6799" spans="6:6" ht="16" x14ac:dyDescent="0.2">
      <c r="F6799" s="47" t="str">
        <f ca="1">IF(_SF_CORE!$A$2="BLOCK",NA(),IF(OR(D6799="",E6799=""),"",E6799-D6799))</f>
        <v/>
      </c>
    </row>
    <row r="6800" spans="6:6" ht="16" x14ac:dyDescent="0.2">
      <c r="F6800" s="47" t="str">
        <f ca="1">IF(_SF_CORE!$A$2="BLOCK",NA(),IF(OR(D6800="",E6800=""),"",E6800-D6800))</f>
        <v/>
      </c>
    </row>
    <row r="6801" spans="6:6" ht="16" x14ac:dyDescent="0.2">
      <c r="F6801" s="47" t="str">
        <f ca="1">IF(_SF_CORE!$A$2="BLOCK",NA(),IF(OR(D6801="",E6801=""),"",E6801-D6801))</f>
        <v/>
      </c>
    </row>
    <row r="6802" spans="6:6" ht="16" x14ac:dyDescent="0.2">
      <c r="F6802" s="47" t="str">
        <f ca="1">IF(_SF_CORE!$A$2="BLOCK",NA(),IF(OR(D6802="",E6802=""),"",E6802-D6802))</f>
        <v/>
      </c>
    </row>
    <row r="6803" spans="6:6" ht="16" x14ac:dyDescent="0.2">
      <c r="F6803" s="47" t="str">
        <f ca="1">IF(_SF_CORE!$A$2="BLOCK",NA(),IF(OR(D6803="",E6803=""),"",E6803-D6803))</f>
        <v/>
      </c>
    </row>
    <row r="6804" spans="6:6" ht="16" x14ac:dyDescent="0.2">
      <c r="F6804" s="47" t="str">
        <f ca="1">IF(_SF_CORE!$A$2="BLOCK",NA(),IF(OR(D6804="",E6804=""),"",E6804-D6804))</f>
        <v/>
      </c>
    </row>
    <row r="6805" spans="6:6" ht="16" x14ac:dyDescent="0.2">
      <c r="F6805" s="47" t="str">
        <f ca="1">IF(_SF_CORE!$A$2="BLOCK",NA(),IF(OR(D6805="",E6805=""),"",E6805-D6805))</f>
        <v/>
      </c>
    </row>
    <row r="6806" spans="6:6" ht="16" x14ac:dyDescent="0.2">
      <c r="F6806" s="47" t="str">
        <f ca="1">IF(_SF_CORE!$A$2="BLOCK",NA(),IF(OR(D6806="",E6806=""),"",E6806-D6806))</f>
        <v/>
      </c>
    </row>
    <row r="6807" spans="6:6" ht="16" x14ac:dyDescent="0.2">
      <c r="F6807" s="47" t="str">
        <f ca="1">IF(_SF_CORE!$A$2="BLOCK",NA(),IF(OR(D6807="",E6807=""),"",E6807-D6807))</f>
        <v/>
      </c>
    </row>
    <row r="6808" spans="6:6" ht="16" x14ac:dyDescent="0.2">
      <c r="F6808" s="47" t="str">
        <f ca="1">IF(_SF_CORE!$A$2="BLOCK",NA(),IF(OR(D6808="",E6808=""),"",E6808-D6808))</f>
        <v/>
      </c>
    </row>
    <row r="6809" spans="6:6" ht="16" x14ac:dyDescent="0.2">
      <c r="F6809" s="47" t="str">
        <f ca="1">IF(_SF_CORE!$A$2="BLOCK",NA(),IF(OR(D6809="",E6809=""),"",E6809-D6809))</f>
        <v/>
      </c>
    </row>
    <row r="6810" spans="6:6" ht="16" x14ac:dyDescent="0.2">
      <c r="F6810" s="47" t="str">
        <f ca="1">IF(_SF_CORE!$A$2="BLOCK",NA(),IF(OR(D6810="",E6810=""),"",E6810-D6810))</f>
        <v/>
      </c>
    </row>
    <row r="6811" spans="6:6" ht="16" x14ac:dyDescent="0.2">
      <c r="F6811" s="47" t="str">
        <f ca="1">IF(_SF_CORE!$A$2="BLOCK",NA(),IF(OR(D6811="",E6811=""),"",E6811-D6811))</f>
        <v/>
      </c>
    </row>
    <row r="6812" spans="6:6" ht="16" x14ac:dyDescent="0.2">
      <c r="F6812" s="47" t="str">
        <f ca="1">IF(_SF_CORE!$A$2="BLOCK",NA(),IF(OR(D6812="",E6812=""),"",E6812-D6812))</f>
        <v/>
      </c>
    </row>
    <row r="6813" spans="6:6" ht="16" x14ac:dyDescent="0.2">
      <c r="F6813" s="47" t="str">
        <f ca="1">IF(_SF_CORE!$A$2="BLOCK",NA(),IF(OR(D6813="",E6813=""),"",E6813-D6813))</f>
        <v/>
      </c>
    </row>
    <row r="6814" spans="6:6" ht="16" x14ac:dyDescent="0.2">
      <c r="F6814" s="47" t="str">
        <f ca="1">IF(_SF_CORE!$A$2="BLOCK",NA(),IF(OR(D6814="",E6814=""),"",E6814-D6814))</f>
        <v/>
      </c>
    </row>
    <row r="6815" spans="6:6" ht="16" x14ac:dyDescent="0.2">
      <c r="F6815" s="47" t="str">
        <f ca="1">IF(_SF_CORE!$A$2="BLOCK",NA(),IF(OR(D6815="",E6815=""),"",E6815-D6815))</f>
        <v/>
      </c>
    </row>
    <row r="6816" spans="6:6" ht="16" x14ac:dyDescent="0.2">
      <c r="F6816" s="47" t="str">
        <f ca="1">IF(_SF_CORE!$A$2="BLOCK",NA(),IF(OR(D6816="",E6816=""),"",E6816-D6816))</f>
        <v/>
      </c>
    </row>
    <row r="6817" spans="6:6" ht="16" x14ac:dyDescent="0.2">
      <c r="F6817" s="47" t="str">
        <f ca="1">IF(_SF_CORE!$A$2="BLOCK",NA(),IF(OR(D6817="",E6817=""),"",E6817-D6817))</f>
        <v/>
      </c>
    </row>
    <row r="6818" spans="6:6" ht="16" x14ac:dyDescent="0.2">
      <c r="F6818" s="47" t="str">
        <f ca="1">IF(_SF_CORE!$A$2="BLOCK",NA(),IF(OR(D6818="",E6818=""),"",E6818-D6818))</f>
        <v/>
      </c>
    </row>
    <row r="6819" spans="6:6" ht="16" x14ac:dyDescent="0.2">
      <c r="F6819" s="47" t="str">
        <f ca="1">IF(_SF_CORE!$A$2="BLOCK",NA(),IF(OR(D6819="",E6819=""),"",E6819-D6819))</f>
        <v/>
      </c>
    </row>
    <row r="6820" spans="6:6" ht="16" x14ac:dyDescent="0.2">
      <c r="F6820" s="47" t="str">
        <f ca="1">IF(_SF_CORE!$A$2="BLOCK",NA(),IF(OR(D6820="",E6820=""),"",E6820-D6820))</f>
        <v/>
      </c>
    </row>
    <row r="6821" spans="6:6" ht="16" x14ac:dyDescent="0.2">
      <c r="F6821" s="47" t="str">
        <f ca="1">IF(_SF_CORE!$A$2="BLOCK",NA(),IF(OR(D6821="",E6821=""),"",E6821-D6821))</f>
        <v/>
      </c>
    </row>
    <row r="6822" spans="6:6" ht="16" x14ac:dyDescent="0.2">
      <c r="F6822" s="47" t="str">
        <f ca="1">IF(_SF_CORE!$A$2="BLOCK",NA(),IF(OR(D6822="",E6822=""),"",E6822-D6822))</f>
        <v/>
      </c>
    </row>
    <row r="6823" spans="6:6" ht="16" x14ac:dyDescent="0.2">
      <c r="F6823" s="47" t="str">
        <f ca="1">IF(_SF_CORE!$A$2="BLOCK",NA(),IF(OR(D6823="",E6823=""),"",E6823-D6823))</f>
        <v/>
      </c>
    </row>
    <row r="6824" spans="6:6" ht="16" x14ac:dyDescent="0.2">
      <c r="F6824" s="47" t="str">
        <f ca="1">IF(_SF_CORE!$A$2="BLOCK",NA(),IF(OR(D6824="",E6824=""),"",E6824-D6824))</f>
        <v/>
      </c>
    </row>
    <row r="6825" spans="6:6" ht="16" x14ac:dyDescent="0.2">
      <c r="F6825" s="47" t="str">
        <f ca="1">IF(_SF_CORE!$A$2="BLOCK",NA(),IF(OR(D6825="",E6825=""),"",E6825-D6825))</f>
        <v/>
      </c>
    </row>
    <row r="6826" spans="6:6" ht="16" x14ac:dyDescent="0.2">
      <c r="F6826" s="47" t="str">
        <f ca="1">IF(_SF_CORE!$A$2="BLOCK",NA(),IF(OR(D6826="",E6826=""),"",E6826-D6826))</f>
        <v/>
      </c>
    </row>
    <row r="6827" spans="6:6" ht="16" x14ac:dyDescent="0.2">
      <c r="F6827" s="47" t="str">
        <f ca="1">IF(_SF_CORE!$A$2="BLOCK",NA(),IF(OR(D6827="",E6827=""),"",E6827-D6827))</f>
        <v/>
      </c>
    </row>
    <row r="6828" spans="6:6" ht="16" x14ac:dyDescent="0.2">
      <c r="F6828" s="47" t="str">
        <f ca="1">IF(_SF_CORE!$A$2="BLOCK",NA(),IF(OR(D6828="",E6828=""),"",E6828-D6828))</f>
        <v/>
      </c>
    </row>
    <row r="6829" spans="6:6" ht="16" x14ac:dyDescent="0.2">
      <c r="F6829" s="47" t="str">
        <f ca="1">IF(_SF_CORE!$A$2="BLOCK",NA(),IF(OR(D6829="",E6829=""),"",E6829-D6829))</f>
        <v/>
      </c>
    </row>
    <row r="6830" spans="6:6" ht="16" x14ac:dyDescent="0.2">
      <c r="F6830" s="47" t="str">
        <f ca="1">IF(_SF_CORE!$A$2="BLOCK",NA(),IF(OR(D6830="",E6830=""),"",E6830-D6830))</f>
        <v/>
      </c>
    </row>
    <row r="6831" spans="6:6" ht="16" x14ac:dyDescent="0.2">
      <c r="F6831" s="47" t="str">
        <f ca="1">IF(_SF_CORE!$A$2="BLOCK",NA(),IF(OR(D6831="",E6831=""),"",E6831-D6831))</f>
        <v/>
      </c>
    </row>
    <row r="6832" spans="6:6" ht="16" x14ac:dyDescent="0.2">
      <c r="F6832" s="47" t="str">
        <f ca="1">IF(_SF_CORE!$A$2="BLOCK",NA(),IF(OR(D6832="",E6832=""),"",E6832-D6832))</f>
        <v/>
      </c>
    </row>
    <row r="6833" spans="6:6" ht="16" x14ac:dyDescent="0.2">
      <c r="F6833" s="47" t="str">
        <f ca="1">IF(_SF_CORE!$A$2="BLOCK",NA(),IF(OR(D6833="",E6833=""),"",E6833-D6833))</f>
        <v/>
      </c>
    </row>
    <row r="6834" spans="6:6" ht="16" x14ac:dyDescent="0.2">
      <c r="F6834" s="47" t="str">
        <f ca="1">IF(_SF_CORE!$A$2="BLOCK",NA(),IF(OR(D6834="",E6834=""),"",E6834-D6834))</f>
        <v/>
      </c>
    </row>
    <row r="6835" spans="6:6" ht="16" x14ac:dyDescent="0.2">
      <c r="F6835" s="47" t="str">
        <f ca="1">IF(_SF_CORE!$A$2="BLOCK",NA(),IF(OR(D6835="",E6835=""),"",E6835-D6835))</f>
        <v/>
      </c>
    </row>
    <row r="6836" spans="6:6" ht="16" x14ac:dyDescent="0.2">
      <c r="F6836" s="47" t="str">
        <f ca="1">IF(_SF_CORE!$A$2="BLOCK",NA(),IF(OR(D6836="",E6836=""),"",E6836-D6836))</f>
        <v/>
      </c>
    </row>
    <row r="6837" spans="6:6" ht="16" x14ac:dyDescent="0.2">
      <c r="F6837" s="47" t="str">
        <f ca="1">IF(_SF_CORE!$A$2="BLOCK",NA(),IF(OR(D6837="",E6837=""),"",E6837-D6837))</f>
        <v/>
      </c>
    </row>
    <row r="6838" spans="6:6" ht="16" x14ac:dyDescent="0.2">
      <c r="F6838" s="47" t="str">
        <f ca="1">IF(_SF_CORE!$A$2="BLOCK",NA(),IF(OR(D6838="",E6838=""),"",E6838-D6838))</f>
        <v/>
      </c>
    </row>
    <row r="6839" spans="6:6" ht="16" x14ac:dyDescent="0.2">
      <c r="F6839" s="47" t="str">
        <f ca="1">IF(_SF_CORE!$A$2="BLOCK",NA(),IF(OR(D6839="",E6839=""),"",E6839-D6839))</f>
        <v/>
      </c>
    </row>
    <row r="6840" spans="6:6" ht="16" x14ac:dyDescent="0.2">
      <c r="F6840" s="47" t="str">
        <f ca="1">IF(_SF_CORE!$A$2="BLOCK",NA(),IF(OR(D6840="",E6840=""),"",E6840-D6840))</f>
        <v/>
      </c>
    </row>
    <row r="6841" spans="6:6" ht="16" x14ac:dyDescent="0.2">
      <c r="F6841" s="47" t="str">
        <f ca="1">IF(_SF_CORE!$A$2="BLOCK",NA(),IF(OR(D6841="",E6841=""),"",E6841-D6841))</f>
        <v/>
      </c>
    </row>
    <row r="6842" spans="6:6" ht="16" x14ac:dyDescent="0.2">
      <c r="F6842" s="47" t="str">
        <f ca="1">IF(_SF_CORE!$A$2="BLOCK",NA(),IF(OR(D6842="",E6842=""),"",E6842-D6842))</f>
        <v/>
      </c>
    </row>
    <row r="6843" spans="6:6" ht="16" x14ac:dyDescent="0.2">
      <c r="F6843" s="47" t="str">
        <f ca="1">IF(_SF_CORE!$A$2="BLOCK",NA(),IF(OR(D6843="",E6843=""),"",E6843-D6843))</f>
        <v/>
      </c>
    </row>
    <row r="6844" spans="6:6" ht="16" x14ac:dyDescent="0.2">
      <c r="F6844" s="47" t="str">
        <f ca="1">IF(_SF_CORE!$A$2="BLOCK",NA(),IF(OR(D6844="",E6844=""),"",E6844-D6844))</f>
        <v/>
      </c>
    </row>
    <row r="6845" spans="6:6" ht="16" x14ac:dyDescent="0.2">
      <c r="F6845" s="47" t="str">
        <f ca="1">IF(_SF_CORE!$A$2="BLOCK",NA(),IF(OR(D6845="",E6845=""),"",E6845-D6845))</f>
        <v/>
      </c>
    </row>
    <row r="6846" spans="6:6" ht="16" x14ac:dyDescent="0.2">
      <c r="F6846" s="47" t="str">
        <f ca="1">IF(_SF_CORE!$A$2="BLOCK",NA(),IF(OR(D6846="",E6846=""),"",E6846-D6846))</f>
        <v/>
      </c>
    </row>
    <row r="6847" spans="6:6" ht="16" x14ac:dyDescent="0.2">
      <c r="F6847" s="47" t="str">
        <f ca="1">IF(_SF_CORE!$A$2="BLOCK",NA(),IF(OR(D6847="",E6847=""),"",E6847-D6847))</f>
        <v/>
      </c>
    </row>
    <row r="6848" spans="6:6" ht="16" x14ac:dyDescent="0.2">
      <c r="F6848" s="47" t="str">
        <f ca="1">IF(_SF_CORE!$A$2="BLOCK",NA(),IF(OR(D6848="",E6848=""),"",E6848-D6848))</f>
        <v/>
      </c>
    </row>
    <row r="6849" spans="6:6" ht="16" x14ac:dyDescent="0.2">
      <c r="F6849" s="47" t="str">
        <f ca="1">IF(_SF_CORE!$A$2="BLOCK",NA(),IF(OR(D6849="",E6849=""),"",E6849-D6849))</f>
        <v/>
      </c>
    </row>
    <row r="6850" spans="6:6" ht="16" x14ac:dyDescent="0.2">
      <c r="F6850" s="47" t="str">
        <f ca="1">IF(_SF_CORE!$A$2="BLOCK",NA(),IF(OR(D6850="",E6850=""),"",E6850-D6850))</f>
        <v/>
      </c>
    </row>
    <row r="6851" spans="6:6" ht="16" x14ac:dyDescent="0.2">
      <c r="F6851" s="47" t="str">
        <f ca="1">IF(_SF_CORE!$A$2="BLOCK",NA(),IF(OR(D6851="",E6851=""),"",E6851-D6851))</f>
        <v/>
      </c>
    </row>
    <row r="6852" spans="6:6" ht="16" x14ac:dyDescent="0.2">
      <c r="F6852" s="47" t="str">
        <f ca="1">IF(_SF_CORE!$A$2="BLOCK",NA(),IF(OR(D6852="",E6852=""),"",E6852-D6852))</f>
        <v/>
      </c>
    </row>
    <row r="6853" spans="6:6" ht="16" x14ac:dyDescent="0.2">
      <c r="F6853" s="47" t="str">
        <f ca="1">IF(_SF_CORE!$A$2="BLOCK",NA(),IF(OR(D6853="",E6853=""),"",E6853-D6853))</f>
        <v/>
      </c>
    </row>
    <row r="6854" spans="6:6" ht="16" x14ac:dyDescent="0.2">
      <c r="F6854" s="47" t="str">
        <f ca="1">IF(_SF_CORE!$A$2="BLOCK",NA(),IF(OR(D6854="",E6854=""),"",E6854-D6854))</f>
        <v/>
      </c>
    </row>
    <row r="6855" spans="6:6" ht="16" x14ac:dyDescent="0.2">
      <c r="F6855" s="47" t="str">
        <f ca="1">IF(_SF_CORE!$A$2="BLOCK",NA(),IF(OR(D6855="",E6855=""),"",E6855-D6855))</f>
        <v/>
      </c>
    </row>
    <row r="6856" spans="6:6" ht="16" x14ac:dyDescent="0.2">
      <c r="F6856" s="47" t="str">
        <f ca="1">IF(_SF_CORE!$A$2="BLOCK",NA(),IF(OR(D6856="",E6856=""),"",E6856-D6856))</f>
        <v/>
      </c>
    </row>
    <row r="6857" spans="6:6" ht="16" x14ac:dyDescent="0.2">
      <c r="F6857" s="47" t="str">
        <f ca="1">IF(_SF_CORE!$A$2="BLOCK",NA(),IF(OR(D6857="",E6857=""),"",E6857-D6857))</f>
        <v/>
      </c>
    </row>
    <row r="6858" spans="6:6" ht="16" x14ac:dyDescent="0.2">
      <c r="F6858" s="47" t="str">
        <f ca="1">IF(_SF_CORE!$A$2="BLOCK",NA(),IF(OR(D6858="",E6858=""),"",E6858-D6858))</f>
        <v/>
      </c>
    </row>
    <row r="6859" spans="6:6" ht="16" x14ac:dyDescent="0.2">
      <c r="F6859" s="47" t="str">
        <f ca="1">IF(_SF_CORE!$A$2="BLOCK",NA(),IF(OR(D6859="",E6859=""),"",E6859-D6859))</f>
        <v/>
      </c>
    </row>
    <row r="6860" spans="6:6" ht="16" x14ac:dyDescent="0.2">
      <c r="F6860" s="47" t="str">
        <f ca="1">IF(_SF_CORE!$A$2="BLOCK",NA(),IF(OR(D6860="",E6860=""),"",E6860-D6860))</f>
        <v/>
      </c>
    </row>
    <row r="6861" spans="6:6" ht="16" x14ac:dyDescent="0.2">
      <c r="F6861" s="47" t="str">
        <f ca="1">IF(_SF_CORE!$A$2="BLOCK",NA(),IF(OR(D6861="",E6861=""),"",E6861-D6861))</f>
        <v/>
      </c>
    </row>
    <row r="6862" spans="6:6" ht="16" x14ac:dyDescent="0.2">
      <c r="F6862" s="47" t="str">
        <f ca="1">IF(_SF_CORE!$A$2="BLOCK",NA(),IF(OR(D6862="",E6862=""),"",E6862-D6862))</f>
        <v/>
      </c>
    </row>
    <row r="6863" spans="6:6" ht="16" x14ac:dyDescent="0.2">
      <c r="F6863" s="47" t="str">
        <f ca="1">IF(_SF_CORE!$A$2="BLOCK",NA(),IF(OR(D6863="",E6863=""),"",E6863-D6863))</f>
        <v/>
      </c>
    </row>
    <row r="6864" spans="6:6" ht="16" x14ac:dyDescent="0.2">
      <c r="F6864" s="47" t="str">
        <f ca="1">IF(_SF_CORE!$A$2="BLOCK",NA(),IF(OR(D6864="",E6864=""),"",E6864-D6864))</f>
        <v/>
      </c>
    </row>
    <row r="6865" spans="6:6" ht="16" x14ac:dyDescent="0.2">
      <c r="F6865" s="47" t="str">
        <f ca="1">IF(_SF_CORE!$A$2="BLOCK",NA(),IF(OR(D6865="",E6865=""),"",E6865-D6865))</f>
        <v/>
      </c>
    </row>
    <row r="6866" spans="6:6" ht="16" x14ac:dyDescent="0.2">
      <c r="F6866" s="47" t="str">
        <f ca="1">IF(_SF_CORE!$A$2="BLOCK",NA(),IF(OR(D6866="",E6866=""),"",E6866-D6866))</f>
        <v/>
      </c>
    </row>
    <row r="6867" spans="6:6" ht="16" x14ac:dyDescent="0.2">
      <c r="F6867" s="47" t="str">
        <f ca="1">IF(_SF_CORE!$A$2="BLOCK",NA(),IF(OR(D6867="",E6867=""),"",E6867-D6867))</f>
        <v/>
      </c>
    </row>
    <row r="6868" spans="6:6" ht="16" x14ac:dyDescent="0.2">
      <c r="F6868" s="47" t="str">
        <f ca="1">IF(_SF_CORE!$A$2="BLOCK",NA(),IF(OR(D6868="",E6868=""),"",E6868-D6868))</f>
        <v/>
      </c>
    </row>
    <row r="6869" spans="6:6" ht="16" x14ac:dyDescent="0.2">
      <c r="F6869" s="47" t="str">
        <f ca="1">IF(_SF_CORE!$A$2="BLOCK",NA(),IF(OR(D6869="",E6869=""),"",E6869-D6869))</f>
        <v/>
      </c>
    </row>
    <row r="6870" spans="6:6" ht="16" x14ac:dyDescent="0.2">
      <c r="F6870" s="47" t="str">
        <f ca="1">IF(_SF_CORE!$A$2="BLOCK",NA(),IF(OR(D6870="",E6870=""),"",E6870-D6870))</f>
        <v/>
      </c>
    </row>
    <row r="6871" spans="6:6" ht="16" x14ac:dyDescent="0.2">
      <c r="F6871" s="47" t="str">
        <f ca="1">IF(_SF_CORE!$A$2="BLOCK",NA(),IF(OR(D6871="",E6871=""),"",E6871-D6871))</f>
        <v/>
      </c>
    </row>
    <row r="6872" spans="6:6" ht="16" x14ac:dyDescent="0.2">
      <c r="F6872" s="47" t="str">
        <f ca="1">IF(_SF_CORE!$A$2="BLOCK",NA(),IF(OR(D6872="",E6872=""),"",E6872-D6872))</f>
        <v/>
      </c>
    </row>
    <row r="6873" spans="6:6" ht="16" x14ac:dyDescent="0.2">
      <c r="F6873" s="47" t="str">
        <f ca="1">IF(_SF_CORE!$A$2="BLOCK",NA(),IF(OR(D6873="",E6873=""),"",E6873-D6873))</f>
        <v/>
      </c>
    </row>
    <row r="6874" spans="6:6" ht="16" x14ac:dyDescent="0.2">
      <c r="F6874" s="47" t="str">
        <f ca="1">IF(_SF_CORE!$A$2="BLOCK",NA(),IF(OR(D6874="",E6874=""),"",E6874-D6874))</f>
        <v/>
      </c>
    </row>
    <row r="6875" spans="6:6" ht="16" x14ac:dyDescent="0.2">
      <c r="F6875" s="47" t="str">
        <f ca="1">IF(_SF_CORE!$A$2="BLOCK",NA(),IF(OR(D6875="",E6875=""),"",E6875-D6875))</f>
        <v/>
      </c>
    </row>
    <row r="6876" spans="6:6" ht="16" x14ac:dyDescent="0.2">
      <c r="F6876" s="47" t="str">
        <f ca="1">IF(_SF_CORE!$A$2="BLOCK",NA(),IF(OR(D6876="",E6876=""),"",E6876-D6876))</f>
        <v/>
      </c>
    </row>
    <row r="6877" spans="6:6" ht="16" x14ac:dyDescent="0.2">
      <c r="F6877" s="47" t="str">
        <f ca="1">IF(_SF_CORE!$A$2="BLOCK",NA(),IF(OR(D6877="",E6877=""),"",E6877-D6877))</f>
        <v/>
      </c>
    </row>
    <row r="6878" spans="6:6" ht="16" x14ac:dyDescent="0.2">
      <c r="F6878" s="47" t="str">
        <f ca="1">IF(_SF_CORE!$A$2="BLOCK",NA(),IF(OR(D6878="",E6878=""),"",E6878-D6878))</f>
        <v/>
      </c>
    </row>
    <row r="6879" spans="6:6" ht="16" x14ac:dyDescent="0.2">
      <c r="F6879" s="47" t="str">
        <f ca="1">IF(_SF_CORE!$A$2="BLOCK",NA(),IF(OR(D6879="",E6879=""),"",E6879-D6879))</f>
        <v/>
      </c>
    </row>
    <row r="6880" spans="6:6" ht="16" x14ac:dyDescent="0.2">
      <c r="F6880" s="47" t="str">
        <f ca="1">IF(_SF_CORE!$A$2="BLOCK",NA(),IF(OR(D6880="",E6880=""),"",E6880-D6880))</f>
        <v/>
      </c>
    </row>
    <row r="6881" spans="6:6" ht="16" x14ac:dyDescent="0.2">
      <c r="F6881" s="47" t="str">
        <f ca="1">IF(_SF_CORE!$A$2="BLOCK",NA(),IF(OR(D6881="",E6881=""),"",E6881-D6881))</f>
        <v/>
      </c>
    </row>
    <row r="6882" spans="6:6" ht="16" x14ac:dyDescent="0.2">
      <c r="F6882" s="47" t="str">
        <f ca="1">IF(_SF_CORE!$A$2="BLOCK",NA(),IF(OR(D6882="",E6882=""),"",E6882-D6882))</f>
        <v/>
      </c>
    </row>
    <row r="6883" spans="6:6" ht="16" x14ac:dyDescent="0.2">
      <c r="F6883" s="47" t="str">
        <f ca="1">IF(_SF_CORE!$A$2="BLOCK",NA(),IF(OR(D6883="",E6883=""),"",E6883-D6883))</f>
        <v/>
      </c>
    </row>
    <row r="6884" spans="6:6" ht="16" x14ac:dyDescent="0.2">
      <c r="F6884" s="47" t="str">
        <f ca="1">IF(_SF_CORE!$A$2="BLOCK",NA(),IF(OR(D6884="",E6884=""),"",E6884-D6884))</f>
        <v/>
      </c>
    </row>
    <row r="6885" spans="6:6" ht="16" x14ac:dyDescent="0.2">
      <c r="F6885" s="47" t="str">
        <f ca="1">IF(_SF_CORE!$A$2="BLOCK",NA(),IF(OR(D6885="",E6885=""),"",E6885-D6885))</f>
        <v/>
      </c>
    </row>
    <row r="6886" spans="6:6" ht="16" x14ac:dyDescent="0.2">
      <c r="F6886" s="47" t="str">
        <f ca="1">IF(_SF_CORE!$A$2="BLOCK",NA(),IF(OR(D6886="",E6886=""),"",E6886-D6886))</f>
        <v/>
      </c>
    </row>
    <row r="6887" spans="6:6" ht="16" x14ac:dyDescent="0.2">
      <c r="F6887" s="47" t="str">
        <f ca="1">IF(_SF_CORE!$A$2="BLOCK",NA(),IF(OR(D6887="",E6887=""),"",E6887-D6887))</f>
        <v/>
      </c>
    </row>
    <row r="6888" spans="6:6" ht="16" x14ac:dyDescent="0.2">
      <c r="F6888" s="47" t="str">
        <f ca="1">IF(_SF_CORE!$A$2="BLOCK",NA(),IF(OR(D6888="",E6888=""),"",E6888-D6888))</f>
        <v/>
      </c>
    </row>
    <row r="6889" spans="6:6" ht="16" x14ac:dyDescent="0.2">
      <c r="F6889" s="47" t="str">
        <f ca="1">IF(_SF_CORE!$A$2="BLOCK",NA(),IF(OR(D6889="",E6889=""),"",E6889-D6889))</f>
        <v/>
      </c>
    </row>
    <row r="6890" spans="6:6" ht="16" x14ac:dyDescent="0.2">
      <c r="F6890" s="47" t="str">
        <f ca="1">IF(_SF_CORE!$A$2="BLOCK",NA(),IF(OR(D6890="",E6890=""),"",E6890-D6890))</f>
        <v/>
      </c>
    </row>
    <row r="6891" spans="6:6" ht="16" x14ac:dyDescent="0.2">
      <c r="F6891" s="47" t="str">
        <f ca="1">IF(_SF_CORE!$A$2="BLOCK",NA(),IF(OR(D6891="",E6891=""),"",E6891-D6891))</f>
        <v/>
      </c>
    </row>
    <row r="6892" spans="6:6" ht="16" x14ac:dyDescent="0.2">
      <c r="F6892" s="47" t="str">
        <f ca="1">IF(_SF_CORE!$A$2="BLOCK",NA(),IF(OR(D6892="",E6892=""),"",E6892-D6892))</f>
        <v/>
      </c>
    </row>
    <row r="6893" spans="6:6" ht="16" x14ac:dyDescent="0.2">
      <c r="F6893" s="47" t="str">
        <f ca="1">IF(_SF_CORE!$A$2="BLOCK",NA(),IF(OR(D6893="",E6893=""),"",E6893-D6893))</f>
        <v/>
      </c>
    </row>
    <row r="6894" spans="6:6" ht="16" x14ac:dyDescent="0.2">
      <c r="F6894" s="47" t="str">
        <f ca="1">IF(_SF_CORE!$A$2="BLOCK",NA(),IF(OR(D6894="",E6894=""),"",E6894-D6894))</f>
        <v/>
      </c>
    </row>
    <row r="6895" spans="6:6" ht="16" x14ac:dyDescent="0.2">
      <c r="F6895" s="47" t="str">
        <f ca="1">IF(_SF_CORE!$A$2="BLOCK",NA(),IF(OR(D6895="",E6895=""),"",E6895-D6895))</f>
        <v/>
      </c>
    </row>
    <row r="6896" spans="6:6" ht="16" x14ac:dyDescent="0.2">
      <c r="F6896" s="47" t="str">
        <f ca="1">IF(_SF_CORE!$A$2="BLOCK",NA(),IF(OR(D6896="",E6896=""),"",E6896-D6896))</f>
        <v/>
      </c>
    </row>
    <row r="6897" spans="6:6" ht="16" x14ac:dyDescent="0.2">
      <c r="F6897" s="47" t="str">
        <f ca="1">IF(_SF_CORE!$A$2="BLOCK",NA(),IF(OR(D6897="",E6897=""),"",E6897-D6897))</f>
        <v/>
      </c>
    </row>
    <row r="6898" spans="6:6" ht="16" x14ac:dyDescent="0.2">
      <c r="F6898" s="47" t="str">
        <f ca="1">IF(_SF_CORE!$A$2="BLOCK",NA(),IF(OR(D6898="",E6898=""),"",E6898-D6898))</f>
        <v/>
      </c>
    </row>
    <row r="6899" spans="6:6" ht="16" x14ac:dyDescent="0.2">
      <c r="F6899" s="47" t="str">
        <f ca="1">IF(_SF_CORE!$A$2="BLOCK",NA(),IF(OR(D6899="",E6899=""),"",E6899-D6899))</f>
        <v/>
      </c>
    </row>
    <row r="6900" spans="6:6" ht="16" x14ac:dyDescent="0.2">
      <c r="F6900" s="47" t="str">
        <f ca="1">IF(_SF_CORE!$A$2="BLOCK",NA(),IF(OR(D6900="",E6900=""),"",E6900-D6900))</f>
        <v/>
      </c>
    </row>
    <row r="6901" spans="6:6" ht="16" x14ac:dyDescent="0.2">
      <c r="F6901" s="47" t="str">
        <f ca="1">IF(_SF_CORE!$A$2="BLOCK",NA(),IF(OR(D6901="",E6901=""),"",E6901-D6901))</f>
        <v/>
      </c>
    </row>
    <row r="6902" spans="6:6" ht="16" x14ac:dyDescent="0.2">
      <c r="F6902" s="47" t="str">
        <f ca="1">IF(_SF_CORE!$A$2="BLOCK",NA(),IF(OR(D6902="",E6902=""),"",E6902-D6902))</f>
        <v/>
      </c>
    </row>
    <row r="6903" spans="6:6" ht="16" x14ac:dyDescent="0.2">
      <c r="F6903" s="47" t="str">
        <f ca="1">IF(_SF_CORE!$A$2="BLOCK",NA(),IF(OR(D6903="",E6903=""),"",E6903-D6903))</f>
        <v/>
      </c>
    </row>
    <row r="6904" spans="6:6" ht="16" x14ac:dyDescent="0.2">
      <c r="F6904" s="47" t="str">
        <f ca="1">IF(_SF_CORE!$A$2="BLOCK",NA(),IF(OR(D6904="",E6904=""),"",E6904-D6904))</f>
        <v/>
      </c>
    </row>
    <row r="6905" spans="6:6" ht="16" x14ac:dyDescent="0.2">
      <c r="F6905" s="47" t="str">
        <f ca="1">IF(_SF_CORE!$A$2="BLOCK",NA(),IF(OR(D6905="",E6905=""),"",E6905-D6905))</f>
        <v/>
      </c>
    </row>
    <row r="6906" spans="6:6" ht="16" x14ac:dyDescent="0.2">
      <c r="F6906" s="47" t="str">
        <f ca="1">IF(_SF_CORE!$A$2="BLOCK",NA(),IF(OR(D6906="",E6906=""),"",E6906-D6906))</f>
        <v/>
      </c>
    </row>
    <row r="6907" spans="6:6" ht="16" x14ac:dyDescent="0.2">
      <c r="F6907" s="47" t="str">
        <f ca="1">IF(_SF_CORE!$A$2="BLOCK",NA(),IF(OR(D6907="",E6907=""),"",E6907-D6907))</f>
        <v/>
      </c>
    </row>
    <row r="6908" spans="6:6" ht="16" x14ac:dyDescent="0.2">
      <c r="F6908" s="47" t="str">
        <f ca="1">IF(_SF_CORE!$A$2="BLOCK",NA(),IF(OR(D6908="",E6908=""),"",E6908-D6908))</f>
        <v/>
      </c>
    </row>
    <row r="6909" spans="6:6" ht="16" x14ac:dyDescent="0.2">
      <c r="F6909" s="47" t="str">
        <f ca="1">IF(_SF_CORE!$A$2="BLOCK",NA(),IF(OR(D6909="",E6909=""),"",E6909-D6909))</f>
        <v/>
      </c>
    </row>
    <row r="6910" spans="6:6" ht="16" x14ac:dyDescent="0.2">
      <c r="F6910" s="47" t="str">
        <f ca="1">IF(_SF_CORE!$A$2="BLOCK",NA(),IF(OR(D6910="",E6910=""),"",E6910-D6910))</f>
        <v/>
      </c>
    </row>
    <row r="6911" spans="6:6" ht="16" x14ac:dyDescent="0.2">
      <c r="F6911" s="47" t="str">
        <f ca="1">IF(_SF_CORE!$A$2="BLOCK",NA(),IF(OR(D6911="",E6911=""),"",E6911-D6911))</f>
        <v/>
      </c>
    </row>
    <row r="6912" spans="6:6" ht="16" x14ac:dyDescent="0.2">
      <c r="F6912" s="47" t="str">
        <f ca="1">IF(_SF_CORE!$A$2="BLOCK",NA(),IF(OR(D6912="",E6912=""),"",E6912-D6912))</f>
        <v/>
      </c>
    </row>
    <row r="6913" spans="6:6" ht="16" x14ac:dyDescent="0.2">
      <c r="F6913" s="47" t="str">
        <f ca="1">IF(_SF_CORE!$A$2="BLOCK",NA(),IF(OR(D6913="",E6913=""),"",E6913-D6913))</f>
        <v/>
      </c>
    </row>
    <row r="6914" spans="6:6" ht="16" x14ac:dyDescent="0.2">
      <c r="F6914" s="47" t="str">
        <f ca="1">IF(_SF_CORE!$A$2="BLOCK",NA(),IF(OR(D6914="",E6914=""),"",E6914-D6914))</f>
        <v/>
      </c>
    </row>
    <row r="6915" spans="6:6" ht="16" x14ac:dyDescent="0.2">
      <c r="F6915" s="47" t="str">
        <f ca="1">IF(_SF_CORE!$A$2="BLOCK",NA(),IF(OR(D6915="",E6915=""),"",E6915-D6915))</f>
        <v/>
      </c>
    </row>
    <row r="6916" spans="6:6" ht="16" x14ac:dyDescent="0.2">
      <c r="F6916" s="47" t="str">
        <f ca="1">IF(_SF_CORE!$A$2="BLOCK",NA(),IF(OR(D6916="",E6916=""),"",E6916-D6916))</f>
        <v/>
      </c>
    </row>
    <row r="6917" spans="6:6" ht="16" x14ac:dyDescent="0.2">
      <c r="F6917" s="47" t="str">
        <f ca="1">IF(_SF_CORE!$A$2="BLOCK",NA(),IF(OR(D6917="",E6917=""),"",E6917-D6917))</f>
        <v/>
      </c>
    </row>
    <row r="6918" spans="6:6" ht="16" x14ac:dyDescent="0.2">
      <c r="F6918" s="47" t="str">
        <f ca="1">IF(_SF_CORE!$A$2="BLOCK",NA(),IF(OR(D6918="",E6918=""),"",E6918-D6918))</f>
        <v/>
      </c>
    </row>
    <row r="6919" spans="6:6" ht="16" x14ac:dyDescent="0.2">
      <c r="F6919" s="47" t="str">
        <f ca="1">IF(_SF_CORE!$A$2="BLOCK",NA(),IF(OR(D6919="",E6919=""),"",E6919-D6919))</f>
        <v/>
      </c>
    </row>
    <row r="6920" spans="6:6" ht="16" x14ac:dyDescent="0.2">
      <c r="F6920" s="47" t="str">
        <f ca="1">IF(_SF_CORE!$A$2="BLOCK",NA(),IF(OR(D6920="",E6920=""),"",E6920-D6920))</f>
        <v/>
      </c>
    </row>
    <row r="6921" spans="6:6" ht="16" x14ac:dyDescent="0.2">
      <c r="F6921" s="47" t="str">
        <f ca="1">IF(_SF_CORE!$A$2="BLOCK",NA(),IF(OR(D6921="",E6921=""),"",E6921-D6921))</f>
        <v/>
      </c>
    </row>
    <row r="6922" spans="6:6" ht="16" x14ac:dyDescent="0.2">
      <c r="F6922" s="47" t="str">
        <f ca="1">IF(_SF_CORE!$A$2="BLOCK",NA(),IF(OR(D6922="",E6922=""),"",E6922-D6922))</f>
        <v/>
      </c>
    </row>
    <row r="6923" spans="6:6" ht="16" x14ac:dyDescent="0.2">
      <c r="F6923" s="47" t="str">
        <f ca="1">IF(_SF_CORE!$A$2="BLOCK",NA(),IF(OR(D6923="",E6923=""),"",E6923-D6923))</f>
        <v/>
      </c>
    </row>
    <row r="6924" spans="6:6" ht="16" x14ac:dyDescent="0.2">
      <c r="F6924" s="47" t="str">
        <f ca="1">IF(_SF_CORE!$A$2="BLOCK",NA(),IF(OR(D6924="",E6924=""),"",E6924-D6924))</f>
        <v/>
      </c>
    </row>
    <row r="6925" spans="6:6" ht="16" x14ac:dyDescent="0.2">
      <c r="F6925" s="47" t="str">
        <f ca="1">IF(_SF_CORE!$A$2="BLOCK",NA(),IF(OR(D6925="",E6925=""),"",E6925-D6925))</f>
        <v/>
      </c>
    </row>
    <row r="6926" spans="6:6" ht="16" x14ac:dyDescent="0.2">
      <c r="F6926" s="47" t="str">
        <f ca="1">IF(_SF_CORE!$A$2="BLOCK",NA(),IF(OR(D6926="",E6926=""),"",E6926-D6926))</f>
        <v/>
      </c>
    </row>
    <row r="6927" spans="6:6" ht="16" x14ac:dyDescent="0.2">
      <c r="F6927" s="47" t="str">
        <f ca="1">IF(_SF_CORE!$A$2="BLOCK",NA(),IF(OR(D6927="",E6927=""),"",E6927-D6927))</f>
        <v/>
      </c>
    </row>
    <row r="6928" spans="6:6" ht="16" x14ac:dyDescent="0.2">
      <c r="F6928" s="47" t="str">
        <f ca="1">IF(_SF_CORE!$A$2="BLOCK",NA(),IF(OR(D6928="",E6928=""),"",E6928-D6928))</f>
        <v/>
      </c>
    </row>
    <row r="6929" spans="6:6" ht="16" x14ac:dyDescent="0.2">
      <c r="F6929" s="47" t="str">
        <f ca="1">IF(_SF_CORE!$A$2="BLOCK",NA(),IF(OR(D6929="",E6929=""),"",E6929-D6929))</f>
        <v/>
      </c>
    </row>
    <row r="6930" spans="6:6" ht="16" x14ac:dyDescent="0.2">
      <c r="F6930" s="47" t="str">
        <f ca="1">IF(_SF_CORE!$A$2="BLOCK",NA(),IF(OR(D6930="",E6930=""),"",E6930-D6930))</f>
        <v/>
      </c>
    </row>
    <row r="6931" spans="6:6" ht="16" x14ac:dyDescent="0.2">
      <c r="F6931" s="47" t="str">
        <f ca="1">IF(_SF_CORE!$A$2="BLOCK",NA(),IF(OR(D6931="",E6931=""),"",E6931-D6931))</f>
        <v/>
      </c>
    </row>
    <row r="6932" spans="6:6" ht="16" x14ac:dyDescent="0.2">
      <c r="F6932" s="47" t="str">
        <f ca="1">IF(_SF_CORE!$A$2="BLOCK",NA(),IF(OR(D6932="",E6932=""),"",E6932-D6932))</f>
        <v/>
      </c>
    </row>
    <row r="6933" spans="6:6" ht="16" x14ac:dyDescent="0.2">
      <c r="F6933" s="47" t="str">
        <f ca="1">IF(_SF_CORE!$A$2="BLOCK",NA(),IF(OR(D6933="",E6933=""),"",E6933-D6933))</f>
        <v/>
      </c>
    </row>
    <row r="6934" spans="6:6" ht="16" x14ac:dyDescent="0.2">
      <c r="F6934" s="47" t="str">
        <f ca="1">IF(_SF_CORE!$A$2="BLOCK",NA(),IF(OR(D6934="",E6934=""),"",E6934-D6934))</f>
        <v/>
      </c>
    </row>
    <row r="6935" spans="6:6" ht="16" x14ac:dyDescent="0.2">
      <c r="F6935" s="47" t="str">
        <f ca="1">IF(_SF_CORE!$A$2="BLOCK",NA(),IF(OR(D6935="",E6935=""),"",E6935-D6935))</f>
        <v/>
      </c>
    </row>
    <row r="6936" spans="6:6" ht="16" x14ac:dyDescent="0.2">
      <c r="F6936" s="47" t="str">
        <f ca="1">IF(_SF_CORE!$A$2="BLOCK",NA(),IF(OR(D6936="",E6936=""),"",E6936-D6936))</f>
        <v/>
      </c>
    </row>
    <row r="6937" spans="6:6" ht="16" x14ac:dyDescent="0.2">
      <c r="F6937" s="47" t="str">
        <f ca="1">IF(_SF_CORE!$A$2="BLOCK",NA(),IF(OR(D6937="",E6937=""),"",E6937-D6937))</f>
        <v/>
      </c>
    </row>
    <row r="6938" spans="6:6" ht="16" x14ac:dyDescent="0.2">
      <c r="F6938" s="47" t="str">
        <f ca="1">IF(_SF_CORE!$A$2="BLOCK",NA(),IF(OR(D6938="",E6938=""),"",E6938-D6938))</f>
        <v/>
      </c>
    </row>
    <row r="6939" spans="6:6" ht="16" x14ac:dyDescent="0.2">
      <c r="F6939" s="47" t="str">
        <f ca="1">IF(_SF_CORE!$A$2="BLOCK",NA(),IF(OR(D6939="",E6939=""),"",E6939-D6939))</f>
        <v/>
      </c>
    </row>
    <row r="6940" spans="6:6" ht="16" x14ac:dyDescent="0.2">
      <c r="F6940" s="47" t="str">
        <f ca="1">IF(_SF_CORE!$A$2="BLOCK",NA(),IF(OR(D6940="",E6940=""),"",E6940-D6940))</f>
        <v/>
      </c>
    </row>
    <row r="6941" spans="6:6" ht="16" x14ac:dyDescent="0.2">
      <c r="F6941" s="47" t="str">
        <f ca="1">IF(_SF_CORE!$A$2="BLOCK",NA(),IF(OR(D6941="",E6941=""),"",E6941-D6941))</f>
        <v/>
      </c>
    </row>
    <row r="6942" spans="6:6" ht="16" x14ac:dyDescent="0.2">
      <c r="F6942" s="47" t="str">
        <f ca="1">IF(_SF_CORE!$A$2="BLOCK",NA(),IF(OR(D6942="",E6942=""),"",E6942-D6942))</f>
        <v/>
      </c>
    </row>
    <row r="6943" spans="6:6" ht="16" x14ac:dyDescent="0.2">
      <c r="F6943" s="47" t="str">
        <f ca="1">IF(_SF_CORE!$A$2="BLOCK",NA(),IF(OR(D6943="",E6943=""),"",E6943-D6943))</f>
        <v/>
      </c>
    </row>
    <row r="6944" spans="6:6" ht="16" x14ac:dyDescent="0.2">
      <c r="F6944" s="47" t="str">
        <f ca="1">IF(_SF_CORE!$A$2="BLOCK",NA(),IF(OR(D6944="",E6944=""),"",E6944-D6944))</f>
        <v/>
      </c>
    </row>
    <row r="6945" spans="6:6" ht="16" x14ac:dyDescent="0.2">
      <c r="F6945" s="47" t="str">
        <f ca="1">IF(_SF_CORE!$A$2="BLOCK",NA(),IF(OR(D6945="",E6945=""),"",E6945-D6945))</f>
        <v/>
      </c>
    </row>
    <row r="6946" spans="6:6" ht="16" x14ac:dyDescent="0.2">
      <c r="F6946" s="47" t="str">
        <f ca="1">IF(_SF_CORE!$A$2="BLOCK",NA(),IF(OR(D6946="",E6946=""),"",E6946-D6946))</f>
        <v/>
      </c>
    </row>
    <row r="6947" spans="6:6" ht="16" x14ac:dyDescent="0.2">
      <c r="F6947" s="47" t="str">
        <f ca="1">IF(_SF_CORE!$A$2="BLOCK",NA(),IF(OR(D6947="",E6947=""),"",E6947-D6947))</f>
        <v/>
      </c>
    </row>
    <row r="6948" spans="6:6" ht="16" x14ac:dyDescent="0.2">
      <c r="F6948" s="47" t="str">
        <f ca="1">IF(_SF_CORE!$A$2="BLOCK",NA(),IF(OR(D6948="",E6948=""),"",E6948-D6948))</f>
        <v/>
      </c>
    </row>
    <row r="6949" spans="6:6" ht="16" x14ac:dyDescent="0.2">
      <c r="F6949" s="47" t="str">
        <f ca="1">IF(_SF_CORE!$A$2="BLOCK",NA(),IF(OR(D6949="",E6949=""),"",E6949-D6949))</f>
        <v/>
      </c>
    </row>
    <row r="6950" spans="6:6" ht="16" x14ac:dyDescent="0.2">
      <c r="F6950" s="47" t="str">
        <f ca="1">IF(_SF_CORE!$A$2="BLOCK",NA(),IF(OR(D6950="",E6950=""),"",E6950-D6950))</f>
        <v/>
      </c>
    </row>
    <row r="6951" spans="6:6" ht="16" x14ac:dyDescent="0.2">
      <c r="F6951" s="47" t="str">
        <f ca="1">IF(_SF_CORE!$A$2="BLOCK",NA(),IF(OR(D6951="",E6951=""),"",E6951-D6951))</f>
        <v/>
      </c>
    </row>
    <row r="6952" spans="6:6" ht="16" x14ac:dyDescent="0.2">
      <c r="F6952" s="47" t="str">
        <f ca="1">IF(_SF_CORE!$A$2="BLOCK",NA(),IF(OR(D6952="",E6952=""),"",E6952-D6952))</f>
        <v/>
      </c>
    </row>
    <row r="6953" spans="6:6" ht="16" x14ac:dyDescent="0.2">
      <c r="F6953" s="47" t="str">
        <f ca="1">IF(_SF_CORE!$A$2="BLOCK",NA(),IF(OR(D6953="",E6953=""),"",E6953-D6953))</f>
        <v/>
      </c>
    </row>
    <row r="6954" spans="6:6" ht="16" x14ac:dyDescent="0.2">
      <c r="F6954" s="47" t="str">
        <f ca="1">IF(_SF_CORE!$A$2="BLOCK",NA(),IF(OR(D6954="",E6954=""),"",E6954-D6954))</f>
        <v/>
      </c>
    </row>
    <row r="6955" spans="6:6" ht="16" x14ac:dyDescent="0.2">
      <c r="F6955" s="47" t="str">
        <f ca="1">IF(_SF_CORE!$A$2="BLOCK",NA(),IF(OR(D6955="",E6955=""),"",E6955-D6955))</f>
        <v/>
      </c>
    </row>
    <row r="6956" spans="6:6" ht="16" x14ac:dyDescent="0.2">
      <c r="F6956" s="47" t="str">
        <f ca="1">IF(_SF_CORE!$A$2="BLOCK",NA(),IF(OR(D6956="",E6956=""),"",E6956-D6956))</f>
        <v/>
      </c>
    </row>
    <row r="6957" spans="6:6" ht="16" x14ac:dyDescent="0.2">
      <c r="F6957" s="47" t="str">
        <f ca="1">IF(_SF_CORE!$A$2="BLOCK",NA(),IF(OR(D6957="",E6957=""),"",E6957-D6957))</f>
        <v/>
      </c>
    </row>
    <row r="6958" spans="6:6" ht="16" x14ac:dyDescent="0.2">
      <c r="F6958" s="47" t="str">
        <f ca="1">IF(_SF_CORE!$A$2="BLOCK",NA(),IF(OR(D6958="",E6958=""),"",E6958-D6958))</f>
        <v/>
      </c>
    </row>
    <row r="6959" spans="6:6" ht="16" x14ac:dyDescent="0.2">
      <c r="F6959" s="47" t="str">
        <f ca="1">IF(_SF_CORE!$A$2="BLOCK",NA(),IF(OR(D6959="",E6959=""),"",E6959-D6959))</f>
        <v/>
      </c>
    </row>
    <row r="6960" spans="6:6" ht="16" x14ac:dyDescent="0.2">
      <c r="F6960" s="47" t="str">
        <f ca="1">IF(_SF_CORE!$A$2="BLOCK",NA(),IF(OR(D6960="",E6960=""),"",E6960-D6960))</f>
        <v/>
      </c>
    </row>
    <row r="6961" spans="6:6" ht="16" x14ac:dyDescent="0.2">
      <c r="F6961" s="47" t="str">
        <f ca="1">IF(_SF_CORE!$A$2="BLOCK",NA(),IF(OR(D6961="",E6961=""),"",E6961-D6961))</f>
        <v/>
      </c>
    </row>
    <row r="6962" spans="6:6" ht="16" x14ac:dyDescent="0.2">
      <c r="F6962" s="47" t="str">
        <f ca="1">IF(_SF_CORE!$A$2="BLOCK",NA(),IF(OR(D6962="",E6962=""),"",E6962-D6962))</f>
        <v/>
      </c>
    </row>
    <row r="6963" spans="6:6" ht="16" x14ac:dyDescent="0.2">
      <c r="F6963" s="47" t="str">
        <f ca="1">IF(_SF_CORE!$A$2="BLOCK",NA(),IF(OR(D6963="",E6963=""),"",E6963-D6963))</f>
        <v/>
      </c>
    </row>
    <row r="6964" spans="6:6" ht="16" x14ac:dyDescent="0.2">
      <c r="F6964" s="47" t="str">
        <f ca="1">IF(_SF_CORE!$A$2="BLOCK",NA(),IF(OR(D6964="",E6964=""),"",E6964-D6964))</f>
        <v/>
      </c>
    </row>
    <row r="6965" spans="6:6" ht="16" x14ac:dyDescent="0.2">
      <c r="F6965" s="47" t="str">
        <f ca="1">IF(_SF_CORE!$A$2="BLOCK",NA(),IF(OR(D6965="",E6965=""),"",E6965-D6965))</f>
        <v/>
      </c>
    </row>
    <row r="6966" spans="6:6" ht="16" x14ac:dyDescent="0.2">
      <c r="F6966" s="47" t="str">
        <f ca="1">IF(_SF_CORE!$A$2="BLOCK",NA(),IF(OR(D6966="",E6966=""),"",E6966-D6966))</f>
        <v/>
      </c>
    </row>
    <row r="6967" spans="6:6" ht="16" x14ac:dyDescent="0.2">
      <c r="F6967" s="47" t="str">
        <f ca="1">IF(_SF_CORE!$A$2="BLOCK",NA(),IF(OR(D6967="",E6967=""),"",E6967-D6967))</f>
        <v/>
      </c>
    </row>
    <row r="6968" spans="6:6" ht="16" x14ac:dyDescent="0.2">
      <c r="F6968" s="47" t="str">
        <f ca="1">IF(_SF_CORE!$A$2="BLOCK",NA(),IF(OR(D6968="",E6968=""),"",E6968-D6968))</f>
        <v/>
      </c>
    </row>
    <row r="6969" spans="6:6" ht="16" x14ac:dyDescent="0.2">
      <c r="F6969" s="47" t="str">
        <f ca="1">IF(_SF_CORE!$A$2="BLOCK",NA(),IF(OR(D6969="",E6969=""),"",E6969-D6969))</f>
        <v/>
      </c>
    </row>
    <row r="6970" spans="6:6" ht="16" x14ac:dyDescent="0.2">
      <c r="F6970" s="47" t="str">
        <f ca="1">IF(_SF_CORE!$A$2="BLOCK",NA(),IF(OR(D6970="",E6970=""),"",E6970-D6970))</f>
        <v/>
      </c>
    </row>
    <row r="6971" spans="6:6" ht="16" x14ac:dyDescent="0.2">
      <c r="F6971" s="47" t="str">
        <f ca="1">IF(_SF_CORE!$A$2="BLOCK",NA(),IF(OR(D6971="",E6971=""),"",E6971-D6971))</f>
        <v/>
      </c>
    </row>
    <row r="6972" spans="6:6" ht="16" x14ac:dyDescent="0.2">
      <c r="F6972" s="47" t="str">
        <f ca="1">IF(_SF_CORE!$A$2="BLOCK",NA(),IF(OR(D6972="",E6972=""),"",E6972-D6972))</f>
        <v/>
      </c>
    </row>
    <row r="6973" spans="6:6" ht="16" x14ac:dyDescent="0.2">
      <c r="F6973" s="47" t="str">
        <f ca="1">IF(_SF_CORE!$A$2="BLOCK",NA(),IF(OR(D6973="",E6973=""),"",E6973-D6973))</f>
        <v/>
      </c>
    </row>
    <row r="6974" spans="6:6" ht="16" x14ac:dyDescent="0.2">
      <c r="F6974" s="47" t="str">
        <f ca="1">IF(_SF_CORE!$A$2="BLOCK",NA(),IF(OR(D6974="",E6974=""),"",E6974-D6974))</f>
        <v/>
      </c>
    </row>
    <row r="6975" spans="6:6" ht="16" x14ac:dyDescent="0.2">
      <c r="F6975" s="47" t="str">
        <f ca="1">IF(_SF_CORE!$A$2="BLOCK",NA(),IF(OR(D6975="",E6975=""),"",E6975-D6975))</f>
        <v/>
      </c>
    </row>
    <row r="6976" spans="6:6" ht="16" x14ac:dyDescent="0.2">
      <c r="F6976" s="47" t="str">
        <f ca="1">IF(_SF_CORE!$A$2="BLOCK",NA(),IF(OR(D6976="",E6976=""),"",E6976-D6976))</f>
        <v/>
      </c>
    </row>
    <row r="6977" spans="6:6" ht="16" x14ac:dyDescent="0.2">
      <c r="F6977" s="47" t="str">
        <f ca="1">IF(_SF_CORE!$A$2="BLOCK",NA(),IF(OR(D6977="",E6977=""),"",E6977-D6977))</f>
        <v/>
      </c>
    </row>
    <row r="6978" spans="6:6" ht="16" x14ac:dyDescent="0.2">
      <c r="F6978" s="47" t="str">
        <f ca="1">IF(_SF_CORE!$A$2="BLOCK",NA(),IF(OR(D6978="",E6978=""),"",E6978-D6978))</f>
        <v/>
      </c>
    </row>
    <row r="6979" spans="6:6" ht="16" x14ac:dyDescent="0.2">
      <c r="F6979" s="47" t="str">
        <f ca="1">IF(_SF_CORE!$A$2="BLOCK",NA(),IF(OR(D6979="",E6979=""),"",E6979-D6979))</f>
        <v/>
      </c>
    </row>
    <row r="6980" spans="6:6" ht="16" x14ac:dyDescent="0.2">
      <c r="F6980" s="47" t="str">
        <f ca="1">IF(_SF_CORE!$A$2="BLOCK",NA(),IF(OR(D6980="",E6980=""),"",E6980-D6980))</f>
        <v/>
      </c>
    </row>
    <row r="6981" spans="6:6" ht="16" x14ac:dyDescent="0.2">
      <c r="F6981" s="47" t="str">
        <f ca="1">IF(_SF_CORE!$A$2="BLOCK",NA(),IF(OR(D6981="",E6981=""),"",E6981-D6981))</f>
        <v/>
      </c>
    </row>
    <row r="6982" spans="6:6" ht="16" x14ac:dyDescent="0.2">
      <c r="F6982" s="47" t="str">
        <f ca="1">IF(_SF_CORE!$A$2="BLOCK",NA(),IF(OR(D6982="",E6982=""),"",E6982-D6982))</f>
        <v/>
      </c>
    </row>
    <row r="6983" spans="6:6" ht="16" x14ac:dyDescent="0.2">
      <c r="F6983" s="47" t="str">
        <f ca="1">IF(_SF_CORE!$A$2="BLOCK",NA(),IF(OR(D6983="",E6983=""),"",E6983-D6983))</f>
        <v/>
      </c>
    </row>
    <row r="6984" spans="6:6" ht="16" x14ac:dyDescent="0.2">
      <c r="F6984" s="47" t="str">
        <f ca="1">IF(_SF_CORE!$A$2="BLOCK",NA(),IF(OR(D6984="",E6984=""),"",E6984-D6984))</f>
        <v/>
      </c>
    </row>
    <row r="6985" spans="6:6" ht="16" x14ac:dyDescent="0.2">
      <c r="F6985" s="47" t="str">
        <f ca="1">IF(_SF_CORE!$A$2="BLOCK",NA(),IF(OR(D6985="",E6985=""),"",E6985-D6985))</f>
        <v/>
      </c>
    </row>
    <row r="6986" spans="6:6" ht="16" x14ac:dyDescent="0.2">
      <c r="F6986" s="47" t="str">
        <f ca="1">IF(_SF_CORE!$A$2="BLOCK",NA(),IF(OR(D6986="",E6986=""),"",E6986-D6986))</f>
        <v/>
      </c>
    </row>
    <row r="6987" spans="6:6" ht="16" x14ac:dyDescent="0.2">
      <c r="F6987" s="47" t="str">
        <f ca="1">IF(_SF_CORE!$A$2="BLOCK",NA(),IF(OR(D6987="",E6987=""),"",E6987-D6987))</f>
        <v/>
      </c>
    </row>
    <row r="6988" spans="6:6" ht="16" x14ac:dyDescent="0.2">
      <c r="F6988" s="47" t="str">
        <f ca="1">IF(_SF_CORE!$A$2="BLOCK",NA(),IF(OR(D6988="",E6988=""),"",E6988-D6988))</f>
        <v/>
      </c>
    </row>
    <row r="6989" spans="6:6" ht="16" x14ac:dyDescent="0.2">
      <c r="F6989" s="47" t="str">
        <f ca="1">IF(_SF_CORE!$A$2="BLOCK",NA(),IF(OR(D6989="",E6989=""),"",E6989-D6989))</f>
        <v/>
      </c>
    </row>
    <row r="6990" spans="6:6" ht="16" x14ac:dyDescent="0.2">
      <c r="F6990" s="47" t="str">
        <f ca="1">IF(_SF_CORE!$A$2="BLOCK",NA(),IF(OR(D6990="",E6990=""),"",E6990-D6990))</f>
        <v/>
      </c>
    </row>
    <row r="6991" spans="6:6" ht="16" x14ac:dyDescent="0.2">
      <c r="F6991" s="47" t="str">
        <f ca="1">IF(_SF_CORE!$A$2="BLOCK",NA(),IF(OR(D6991="",E6991=""),"",E6991-D6991))</f>
        <v/>
      </c>
    </row>
    <row r="6992" spans="6:6" ht="16" x14ac:dyDescent="0.2">
      <c r="F6992" s="47" t="str">
        <f ca="1">IF(_SF_CORE!$A$2="BLOCK",NA(),IF(OR(D6992="",E6992=""),"",E6992-D6992))</f>
        <v/>
      </c>
    </row>
    <row r="6993" spans="6:6" ht="16" x14ac:dyDescent="0.2">
      <c r="F6993" s="47" t="str">
        <f ca="1">IF(_SF_CORE!$A$2="BLOCK",NA(),IF(OR(D6993="",E6993=""),"",E6993-D6993))</f>
        <v/>
      </c>
    </row>
    <row r="6994" spans="6:6" ht="16" x14ac:dyDescent="0.2">
      <c r="F6994" s="47" t="str">
        <f ca="1">IF(_SF_CORE!$A$2="BLOCK",NA(),IF(OR(D6994="",E6994=""),"",E6994-D6994))</f>
        <v/>
      </c>
    </row>
    <row r="6995" spans="6:6" ht="16" x14ac:dyDescent="0.2">
      <c r="F6995" s="47" t="str">
        <f ca="1">IF(_SF_CORE!$A$2="BLOCK",NA(),IF(OR(D6995="",E6995=""),"",E6995-D6995))</f>
        <v/>
      </c>
    </row>
    <row r="6996" spans="6:6" ht="16" x14ac:dyDescent="0.2">
      <c r="F6996" s="47" t="str">
        <f ca="1">IF(_SF_CORE!$A$2="BLOCK",NA(),IF(OR(D6996="",E6996=""),"",E6996-D6996))</f>
        <v/>
      </c>
    </row>
    <row r="6997" spans="6:6" ht="16" x14ac:dyDescent="0.2">
      <c r="F6997" s="47" t="str">
        <f ca="1">IF(_SF_CORE!$A$2="BLOCK",NA(),IF(OR(D6997="",E6997=""),"",E6997-D6997))</f>
        <v/>
      </c>
    </row>
    <row r="6998" spans="6:6" ht="16" x14ac:dyDescent="0.2">
      <c r="F6998" s="47" t="str">
        <f ca="1">IF(_SF_CORE!$A$2="BLOCK",NA(),IF(OR(D6998="",E6998=""),"",E6998-D6998))</f>
        <v/>
      </c>
    </row>
    <row r="6999" spans="6:6" ht="16" x14ac:dyDescent="0.2">
      <c r="F6999" s="47" t="str">
        <f ca="1">IF(_SF_CORE!$A$2="BLOCK",NA(),IF(OR(D6999="",E6999=""),"",E6999-D6999))</f>
        <v/>
      </c>
    </row>
    <row r="7000" spans="6:6" ht="16" x14ac:dyDescent="0.2">
      <c r="F7000" s="47" t="str">
        <f ca="1">IF(_SF_CORE!$A$2="BLOCK",NA(),IF(OR(D7000="",E7000=""),"",E7000-D7000))</f>
        <v/>
      </c>
    </row>
    <row r="7001" spans="6:6" ht="16" x14ac:dyDescent="0.2">
      <c r="F7001" s="47" t="str">
        <f ca="1">IF(_SF_CORE!$A$2="BLOCK",NA(),IF(OR(D7001="",E7001=""),"",E7001-D7001))</f>
        <v/>
      </c>
    </row>
    <row r="7002" spans="6:6" ht="16" x14ac:dyDescent="0.2">
      <c r="F7002" s="47" t="str">
        <f ca="1">IF(_SF_CORE!$A$2="BLOCK",NA(),IF(OR(D7002="",E7002=""),"",E7002-D7002))</f>
        <v/>
      </c>
    </row>
    <row r="7003" spans="6:6" ht="16" x14ac:dyDescent="0.2">
      <c r="F7003" s="47" t="str">
        <f ca="1">IF(_SF_CORE!$A$2="BLOCK",NA(),IF(OR(D7003="",E7003=""),"",E7003-D7003))</f>
        <v/>
      </c>
    </row>
    <row r="7004" spans="6:6" ht="16" x14ac:dyDescent="0.2">
      <c r="F7004" s="47" t="str">
        <f ca="1">IF(_SF_CORE!$A$2="BLOCK",NA(),IF(OR(D7004="",E7004=""),"",E7004-D7004))</f>
        <v/>
      </c>
    </row>
    <row r="7005" spans="6:6" ht="16" x14ac:dyDescent="0.2">
      <c r="F7005" s="47" t="str">
        <f ca="1">IF(_SF_CORE!$A$2="BLOCK",NA(),IF(OR(D7005="",E7005=""),"",E7005-D7005))</f>
        <v/>
      </c>
    </row>
    <row r="7006" spans="6:6" ht="16" x14ac:dyDescent="0.2">
      <c r="F7006" s="47" t="str">
        <f ca="1">IF(_SF_CORE!$A$2="BLOCK",NA(),IF(OR(D7006="",E7006=""),"",E7006-D7006))</f>
        <v/>
      </c>
    </row>
    <row r="7007" spans="6:6" ht="16" x14ac:dyDescent="0.2">
      <c r="F7007" s="47" t="str">
        <f ca="1">IF(_SF_CORE!$A$2="BLOCK",NA(),IF(OR(D7007="",E7007=""),"",E7007-D7007))</f>
        <v/>
      </c>
    </row>
    <row r="7008" spans="6:6" ht="16" x14ac:dyDescent="0.2">
      <c r="F7008" s="47" t="str">
        <f ca="1">IF(_SF_CORE!$A$2="BLOCK",NA(),IF(OR(D7008="",E7008=""),"",E7008-D7008))</f>
        <v/>
      </c>
    </row>
    <row r="7009" spans="6:6" ht="16" x14ac:dyDescent="0.2">
      <c r="F7009" s="47" t="str">
        <f ca="1">IF(_SF_CORE!$A$2="BLOCK",NA(),IF(OR(D7009="",E7009=""),"",E7009-D7009))</f>
        <v/>
      </c>
    </row>
    <row r="7010" spans="6:6" ht="16" x14ac:dyDescent="0.2">
      <c r="F7010" s="47" t="str">
        <f ca="1">IF(_SF_CORE!$A$2="BLOCK",NA(),IF(OR(D7010="",E7010=""),"",E7010-D7010))</f>
        <v/>
      </c>
    </row>
    <row r="7011" spans="6:6" ht="16" x14ac:dyDescent="0.2">
      <c r="F7011" s="47" t="str">
        <f ca="1">IF(_SF_CORE!$A$2="BLOCK",NA(),IF(OR(D7011="",E7011=""),"",E7011-D7011))</f>
        <v/>
      </c>
    </row>
    <row r="7012" spans="6:6" ht="16" x14ac:dyDescent="0.2">
      <c r="F7012" s="47" t="str">
        <f ca="1">IF(_SF_CORE!$A$2="BLOCK",NA(),IF(OR(D7012="",E7012=""),"",E7012-D7012))</f>
        <v/>
      </c>
    </row>
    <row r="7013" spans="6:6" ht="16" x14ac:dyDescent="0.2">
      <c r="F7013" s="47" t="str">
        <f ca="1">IF(_SF_CORE!$A$2="BLOCK",NA(),IF(OR(D7013="",E7013=""),"",E7013-D7013))</f>
        <v/>
      </c>
    </row>
    <row r="7014" spans="6:6" ht="16" x14ac:dyDescent="0.2">
      <c r="F7014" s="47" t="str">
        <f ca="1">IF(_SF_CORE!$A$2="BLOCK",NA(),IF(OR(D7014="",E7014=""),"",E7014-D7014))</f>
        <v/>
      </c>
    </row>
    <row r="7015" spans="6:6" ht="16" x14ac:dyDescent="0.2">
      <c r="F7015" s="47" t="str">
        <f ca="1">IF(_SF_CORE!$A$2="BLOCK",NA(),IF(OR(D7015="",E7015=""),"",E7015-D7015))</f>
        <v/>
      </c>
    </row>
    <row r="7016" spans="6:6" ht="16" x14ac:dyDescent="0.2">
      <c r="F7016" s="47" t="str">
        <f ca="1">IF(_SF_CORE!$A$2="BLOCK",NA(),IF(OR(D7016="",E7016=""),"",E7016-D7016))</f>
        <v/>
      </c>
    </row>
    <row r="7017" spans="6:6" ht="16" x14ac:dyDescent="0.2">
      <c r="F7017" s="47" t="str">
        <f ca="1">IF(_SF_CORE!$A$2="BLOCK",NA(),IF(OR(D7017="",E7017=""),"",E7017-D7017))</f>
        <v/>
      </c>
    </row>
    <row r="7018" spans="6:6" ht="16" x14ac:dyDescent="0.2">
      <c r="F7018" s="47" t="str">
        <f ca="1">IF(_SF_CORE!$A$2="BLOCK",NA(),IF(OR(D7018="",E7018=""),"",E7018-D7018))</f>
        <v/>
      </c>
    </row>
    <row r="7019" spans="6:6" ht="16" x14ac:dyDescent="0.2">
      <c r="F7019" s="47" t="str">
        <f ca="1">IF(_SF_CORE!$A$2="BLOCK",NA(),IF(OR(D7019="",E7019=""),"",E7019-D7019))</f>
        <v/>
      </c>
    </row>
    <row r="7020" spans="6:6" ht="16" x14ac:dyDescent="0.2">
      <c r="F7020" s="47" t="str">
        <f ca="1">IF(_SF_CORE!$A$2="BLOCK",NA(),IF(OR(D7020="",E7020=""),"",E7020-D7020))</f>
        <v/>
      </c>
    </row>
    <row r="7021" spans="6:6" ht="16" x14ac:dyDescent="0.2">
      <c r="F7021" s="47" t="str">
        <f ca="1">IF(_SF_CORE!$A$2="BLOCK",NA(),IF(OR(D7021="",E7021=""),"",E7021-D7021))</f>
        <v/>
      </c>
    </row>
    <row r="7022" spans="6:6" ht="16" x14ac:dyDescent="0.2">
      <c r="F7022" s="47" t="str">
        <f ca="1">IF(_SF_CORE!$A$2="BLOCK",NA(),IF(OR(D7022="",E7022=""),"",E7022-D7022))</f>
        <v/>
      </c>
    </row>
    <row r="7023" spans="6:6" ht="16" x14ac:dyDescent="0.2">
      <c r="F7023" s="47" t="str">
        <f ca="1">IF(_SF_CORE!$A$2="BLOCK",NA(),IF(OR(D7023="",E7023=""),"",E7023-D7023))</f>
        <v/>
      </c>
    </row>
    <row r="7024" spans="6:6" ht="16" x14ac:dyDescent="0.2">
      <c r="F7024" s="47" t="str">
        <f ca="1">IF(_SF_CORE!$A$2="BLOCK",NA(),IF(OR(D7024="",E7024=""),"",E7024-D7024))</f>
        <v/>
      </c>
    </row>
    <row r="7025" spans="6:6" ht="16" x14ac:dyDescent="0.2">
      <c r="F7025" s="47" t="str">
        <f ca="1">IF(_SF_CORE!$A$2="BLOCK",NA(),IF(OR(D7025="",E7025=""),"",E7025-D7025))</f>
        <v/>
      </c>
    </row>
    <row r="7026" spans="6:6" ht="16" x14ac:dyDescent="0.2">
      <c r="F7026" s="47" t="str">
        <f ca="1">IF(_SF_CORE!$A$2="BLOCK",NA(),IF(OR(D7026="",E7026=""),"",E7026-D7026))</f>
        <v/>
      </c>
    </row>
    <row r="7027" spans="6:6" ht="16" x14ac:dyDescent="0.2">
      <c r="F7027" s="47" t="str">
        <f ca="1">IF(_SF_CORE!$A$2="BLOCK",NA(),IF(OR(D7027="",E7027=""),"",E7027-D7027))</f>
        <v/>
      </c>
    </row>
    <row r="7028" spans="6:6" ht="16" x14ac:dyDescent="0.2">
      <c r="F7028" s="47" t="str">
        <f ca="1">IF(_SF_CORE!$A$2="BLOCK",NA(),IF(OR(D7028="",E7028=""),"",E7028-D7028))</f>
        <v/>
      </c>
    </row>
    <row r="7029" spans="6:6" ht="16" x14ac:dyDescent="0.2">
      <c r="F7029" s="47" t="str">
        <f ca="1">IF(_SF_CORE!$A$2="BLOCK",NA(),IF(OR(D7029="",E7029=""),"",E7029-D7029))</f>
        <v/>
      </c>
    </row>
    <row r="7030" spans="6:6" ht="16" x14ac:dyDescent="0.2">
      <c r="F7030" s="47" t="str">
        <f ca="1">IF(_SF_CORE!$A$2="BLOCK",NA(),IF(OR(D7030="",E7030=""),"",E7030-D7030))</f>
        <v/>
      </c>
    </row>
    <row r="7031" spans="6:6" ht="16" x14ac:dyDescent="0.2">
      <c r="F7031" s="47" t="str">
        <f ca="1">IF(_SF_CORE!$A$2="BLOCK",NA(),IF(OR(D7031="",E7031=""),"",E7031-D7031))</f>
        <v/>
      </c>
    </row>
    <row r="7032" spans="6:6" ht="16" x14ac:dyDescent="0.2">
      <c r="F7032" s="47" t="str">
        <f ca="1">IF(_SF_CORE!$A$2="BLOCK",NA(),IF(OR(D7032="",E7032=""),"",E7032-D7032))</f>
        <v/>
      </c>
    </row>
    <row r="7033" spans="6:6" ht="16" x14ac:dyDescent="0.2">
      <c r="F7033" s="47" t="str">
        <f ca="1">IF(_SF_CORE!$A$2="BLOCK",NA(),IF(OR(D7033="",E7033=""),"",E7033-D7033))</f>
        <v/>
      </c>
    </row>
    <row r="7034" spans="6:6" ht="16" x14ac:dyDescent="0.2">
      <c r="F7034" s="47" t="str">
        <f ca="1">IF(_SF_CORE!$A$2="BLOCK",NA(),IF(OR(D7034="",E7034=""),"",E7034-D7034))</f>
        <v/>
      </c>
    </row>
    <row r="7035" spans="6:6" ht="16" x14ac:dyDescent="0.2">
      <c r="F7035" s="47" t="str">
        <f ca="1">IF(_SF_CORE!$A$2="BLOCK",NA(),IF(OR(D7035="",E7035=""),"",E7035-D7035))</f>
        <v/>
      </c>
    </row>
    <row r="7036" spans="6:6" ht="16" x14ac:dyDescent="0.2">
      <c r="F7036" s="47" t="str">
        <f ca="1">IF(_SF_CORE!$A$2="BLOCK",NA(),IF(OR(D7036="",E7036=""),"",E7036-D7036))</f>
        <v/>
      </c>
    </row>
    <row r="7037" spans="6:6" ht="16" x14ac:dyDescent="0.2">
      <c r="F7037" s="47" t="str">
        <f ca="1">IF(_SF_CORE!$A$2="BLOCK",NA(),IF(OR(D7037="",E7037=""),"",E7037-D7037))</f>
        <v/>
      </c>
    </row>
    <row r="7038" spans="6:6" ht="16" x14ac:dyDescent="0.2">
      <c r="F7038" s="47" t="str">
        <f ca="1">IF(_SF_CORE!$A$2="BLOCK",NA(),IF(OR(D7038="",E7038=""),"",E7038-D7038))</f>
        <v/>
      </c>
    </row>
    <row r="7039" spans="6:6" ht="16" x14ac:dyDescent="0.2">
      <c r="F7039" s="47" t="str">
        <f ca="1">IF(_SF_CORE!$A$2="BLOCK",NA(),IF(OR(D7039="",E7039=""),"",E7039-D7039))</f>
        <v/>
      </c>
    </row>
    <row r="7040" spans="6:6" ht="16" x14ac:dyDescent="0.2">
      <c r="F7040" s="47" t="str">
        <f ca="1">IF(_SF_CORE!$A$2="BLOCK",NA(),IF(OR(D7040="",E7040=""),"",E7040-D7040))</f>
        <v/>
      </c>
    </row>
    <row r="7041" spans="6:6" ht="16" x14ac:dyDescent="0.2">
      <c r="F7041" s="47" t="str">
        <f ca="1">IF(_SF_CORE!$A$2="BLOCK",NA(),IF(OR(D7041="",E7041=""),"",E7041-D7041))</f>
        <v/>
      </c>
    </row>
    <row r="7042" spans="6:6" ht="16" x14ac:dyDescent="0.2">
      <c r="F7042" s="47" t="str">
        <f ca="1">IF(_SF_CORE!$A$2="BLOCK",NA(),IF(OR(D7042="",E7042=""),"",E7042-D7042))</f>
        <v/>
      </c>
    </row>
    <row r="7043" spans="6:6" ht="16" x14ac:dyDescent="0.2">
      <c r="F7043" s="47" t="str">
        <f ca="1">IF(_SF_CORE!$A$2="BLOCK",NA(),IF(OR(D7043="",E7043=""),"",E7043-D7043))</f>
        <v/>
      </c>
    </row>
    <row r="7044" spans="6:6" ht="16" x14ac:dyDescent="0.2">
      <c r="F7044" s="47" t="str">
        <f ca="1">IF(_SF_CORE!$A$2="BLOCK",NA(),IF(OR(D7044="",E7044=""),"",E7044-D7044))</f>
        <v/>
      </c>
    </row>
    <row r="7045" spans="6:6" ht="16" x14ac:dyDescent="0.2">
      <c r="F7045" s="47" t="str">
        <f ca="1">IF(_SF_CORE!$A$2="BLOCK",NA(),IF(OR(D7045="",E7045=""),"",E7045-D7045))</f>
        <v/>
      </c>
    </row>
    <row r="7046" spans="6:6" ht="16" x14ac:dyDescent="0.2">
      <c r="F7046" s="47" t="str">
        <f ca="1">IF(_SF_CORE!$A$2="BLOCK",NA(),IF(OR(D7046="",E7046=""),"",E7046-D7046))</f>
        <v/>
      </c>
    </row>
    <row r="7047" spans="6:6" ht="16" x14ac:dyDescent="0.2">
      <c r="F7047" s="47" t="str">
        <f ca="1">IF(_SF_CORE!$A$2="BLOCK",NA(),IF(OR(D7047="",E7047=""),"",E7047-D7047))</f>
        <v/>
      </c>
    </row>
    <row r="7048" spans="6:6" ht="16" x14ac:dyDescent="0.2">
      <c r="F7048" s="47" t="str">
        <f ca="1">IF(_SF_CORE!$A$2="BLOCK",NA(),IF(OR(D7048="",E7048=""),"",E7048-D7048))</f>
        <v/>
      </c>
    </row>
    <row r="7049" spans="6:6" ht="16" x14ac:dyDescent="0.2">
      <c r="F7049" s="47" t="str">
        <f ca="1">IF(_SF_CORE!$A$2="BLOCK",NA(),IF(OR(D7049="",E7049=""),"",E7049-D7049))</f>
        <v/>
      </c>
    </row>
    <row r="7050" spans="6:6" ht="16" x14ac:dyDescent="0.2">
      <c r="F7050" s="47" t="str">
        <f ca="1">IF(_SF_CORE!$A$2="BLOCK",NA(),IF(OR(D7050="",E7050=""),"",E7050-D7050))</f>
        <v/>
      </c>
    </row>
    <row r="7051" spans="6:6" ht="16" x14ac:dyDescent="0.2">
      <c r="F7051" s="47" t="str">
        <f ca="1">IF(_SF_CORE!$A$2="BLOCK",NA(),IF(OR(D7051="",E7051=""),"",E7051-D7051))</f>
        <v/>
      </c>
    </row>
    <row r="7052" spans="6:6" ht="16" x14ac:dyDescent="0.2">
      <c r="F7052" s="47" t="str">
        <f ca="1">IF(_SF_CORE!$A$2="BLOCK",NA(),IF(OR(D7052="",E7052=""),"",E7052-D7052))</f>
        <v/>
      </c>
    </row>
    <row r="7053" spans="6:6" ht="16" x14ac:dyDescent="0.2">
      <c r="F7053" s="47" t="str">
        <f ca="1">IF(_SF_CORE!$A$2="BLOCK",NA(),IF(OR(D7053="",E7053=""),"",E7053-D7053))</f>
        <v/>
      </c>
    </row>
    <row r="7054" spans="6:6" ht="16" x14ac:dyDescent="0.2">
      <c r="F7054" s="47" t="str">
        <f ca="1">IF(_SF_CORE!$A$2="BLOCK",NA(),IF(OR(D7054="",E7054=""),"",E7054-D7054))</f>
        <v/>
      </c>
    </row>
    <row r="7055" spans="6:6" ht="16" x14ac:dyDescent="0.2">
      <c r="F7055" s="47" t="str">
        <f ca="1">IF(_SF_CORE!$A$2="BLOCK",NA(),IF(OR(D7055="",E7055=""),"",E7055-D7055))</f>
        <v/>
      </c>
    </row>
    <row r="7056" spans="6:6" ht="16" x14ac:dyDescent="0.2">
      <c r="F7056" s="47" t="str">
        <f ca="1">IF(_SF_CORE!$A$2="BLOCK",NA(),IF(OR(D7056="",E7056=""),"",E7056-D7056))</f>
        <v/>
      </c>
    </row>
    <row r="7057" spans="6:6" ht="16" x14ac:dyDescent="0.2">
      <c r="F7057" s="47" t="str">
        <f ca="1">IF(_SF_CORE!$A$2="BLOCK",NA(),IF(OR(D7057="",E7057=""),"",E7057-D7057))</f>
        <v/>
      </c>
    </row>
    <row r="7058" spans="6:6" ht="16" x14ac:dyDescent="0.2">
      <c r="F7058" s="47" t="str">
        <f ca="1">IF(_SF_CORE!$A$2="BLOCK",NA(),IF(OR(D7058="",E7058=""),"",E7058-D7058))</f>
        <v/>
      </c>
    </row>
    <row r="7059" spans="6:6" ht="16" x14ac:dyDescent="0.2">
      <c r="F7059" s="47" t="str">
        <f ca="1">IF(_SF_CORE!$A$2="BLOCK",NA(),IF(OR(D7059="",E7059=""),"",E7059-D7059))</f>
        <v/>
      </c>
    </row>
    <row r="7060" spans="6:6" ht="16" x14ac:dyDescent="0.2">
      <c r="F7060" s="47" t="str">
        <f ca="1">IF(_SF_CORE!$A$2="BLOCK",NA(),IF(OR(D7060="",E7060=""),"",E7060-D7060))</f>
        <v/>
      </c>
    </row>
    <row r="7061" spans="6:6" ht="16" x14ac:dyDescent="0.2">
      <c r="F7061" s="47" t="str">
        <f ca="1">IF(_SF_CORE!$A$2="BLOCK",NA(),IF(OR(D7061="",E7061=""),"",E7061-D7061))</f>
        <v/>
      </c>
    </row>
    <row r="7062" spans="6:6" ht="16" x14ac:dyDescent="0.2">
      <c r="F7062" s="47" t="str">
        <f ca="1">IF(_SF_CORE!$A$2="BLOCK",NA(),IF(OR(D7062="",E7062=""),"",E7062-D7062))</f>
        <v/>
      </c>
    </row>
    <row r="7063" spans="6:6" ht="16" x14ac:dyDescent="0.2">
      <c r="F7063" s="47" t="str">
        <f ca="1">IF(_SF_CORE!$A$2="BLOCK",NA(),IF(OR(D7063="",E7063=""),"",E7063-D7063))</f>
        <v/>
      </c>
    </row>
    <row r="7064" spans="6:6" ht="16" x14ac:dyDescent="0.2">
      <c r="F7064" s="47" t="str">
        <f ca="1">IF(_SF_CORE!$A$2="BLOCK",NA(),IF(OR(D7064="",E7064=""),"",E7064-D7064))</f>
        <v/>
      </c>
    </row>
    <row r="7065" spans="6:6" ht="16" x14ac:dyDescent="0.2">
      <c r="F7065" s="47" t="str">
        <f ca="1">IF(_SF_CORE!$A$2="BLOCK",NA(),IF(OR(D7065="",E7065=""),"",E7065-D7065))</f>
        <v/>
      </c>
    </row>
    <row r="7066" spans="6:6" ht="16" x14ac:dyDescent="0.2">
      <c r="F7066" s="47" t="str">
        <f ca="1">IF(_SF_CORE!$A$2="BLOCK",NA(),IF(OR(D7066="",E7066=""),"",E7066-D7066))</f>
        <v/>
      </c>
    </row>
    <row r="7067" spans="6:6" ht="16" x14ac:dyDescent="0.2">
      <c r="F7067" s="47" t="str">
        <f ca="1">IF(_SF_CORE!$A$2="BLOCK",NA(),IF(OR(D7067="",E7067=""),"",E7067-D7067))</f>
        <v/>
      </c>
    </row>
    <row r="7068" spans="6:6" ht="16" x14ac:dyDescent="0.2">
      <c r="F7068" s="47" t="str">
        <f ca="1">IF(_SF_CORE!$A$2="BLOCK",NA(),IF(OR(D7068="",E7068=""),"",E7068-D7068))</f>
        <v/>
      </c>
    </row>
    <row r="7069" spans="6:6" ht="16" x14ac:dyDescent="0.2">
      <c r="F7069" s="47" t="str">
        <f ca="1">IF(_SF_CORE!$A$2="BLOCK",NA(),IF(OR(D7069="",E7069=""),"",E7069-D7069))</f>
        <v/>
      </c>
    </row>
    <row r="7070" spans="6:6" ht="16" x14ac:dyDescent="0.2">
      <c r="F7070" s="47" t="str">
        <f ca="1">IF(_SF_CORE!$A$2="BLOCK",NA(),IF(OR(D7070="",E7070=""),"",E7070-D7070))</f>
        <v/>
      </c>
    </row>
    <row r="7071" spans="6:6" ht="16" x14ac:dyDescent="0.2">
      <c r="F7071" s="47" t="str">
        <f ca="1">IF(_SF_CORE!$A$2="BLOCK",NA(),IF(OR(D7071="",E7071=""),"",E7071-D7071))</f>
        <v/>
      </c>
    </row>
    <row r="7072" spans="6:6" ht="16" x14ac:dyDescent="0.2">
      <c r="F7072" s="47" t="str">
        <f ca="1">IF(_SF_CORE!$A$2="BLOCK",NA(),IF(OR(D7072="",E7072=""),"",E7072-D7072))</f>
        <v/>
      </c>
    </row>
    <row r="7073" spans="6:6" ht="16" x14ac:dyDescent="0.2">
      <c r="F7073" s="47" t="str">
        <f ca="1">IF(_SF_CORE!$A$2="BLOCK",NA(),IF(OR(D7073="",E7073=""),"",E7073-D7073))</f>
        <v/>
      </c>
    </row>
    <row r="7074" spans="6:6" ht="16" x14ac:dyDescent="0.2">
      <c r="F7074" s="47" t="str">
        <f ca="1">IF(_SF_CORE!$A$2="BLOCK",NA(),IF(OR(D7074="",E7074=""),"",E7074-D7074))</f>
        <v/>
      </c>
    </row>
    <row r="7075" spans="6:6" ht="16" x14ac:dyDescent="0.2">
      <c r="F7075" s="47" t="str">
        <f ca="1">IF(_SF_CORE!$A$2="BLOCK",NA(),IF(OR(D7075="",E7075=""),"",E7075-D7075))</f>
        <v/>
      </c>
    </row>
    <row r="7076" spans="6:6" ht="16" x14ac:dyDescent="0.2">
      <c r="F7076" s="47" t="str">
        <f ca="1">IF(_SF_CORE!$A$2="BLOCK",NA(),IF(OR(D7076="",E7076=""),"",E7076-D7076))</f>
        <v/>
      </c>
    </row>
    <row r="7077" spans="6:6" ht="16" x14ac:dyDescent="0.2">
      <c r="F7077" s="47" t="str">
        <f ca="1">IF(_SF_CORE!$A$2="BLOCK",NA(),IF(OR(D7077="",E7077=""),"",E7077-D7077))</f>
        <v/>
      </c>
    </row>
    <row r="7078" spans="6:6" ht="16" x14ac:dyDescent="0.2">
      <c r="F7078" s="47" t="str">
        <f ca="1">IF(_SF_CORE!$A$2="BLOCK",NA(),IF(OR(D7078="",E7078=""),"",E7078-D7078))</f>
        <v/>
      </c>
    </row>
    <row r="7079" spans="6:6" ht="16" x14ac:dyDescent="0.2">
      <c r="F7079" s="47" t="str">
        <f ca="1">IF(_SF_CORE!$A$2="BLOCK",NA(),IF(OR(D7079="",E7079=""),"",E7079-D7079))</f>
        <v/>
      </c>
    </row>
    <row r="7080" spans="6:6" ht="16" x14ac:dyDescent="0.2">
      <c r="F7080" s="47" t="str">
        <f ca="1">IF(_SF_CORE!$A$2="BLOCK",NA(),IF(OR(D7080="",E7080=""),"",E7080-D7080))</f>
        <v/>
      </c>
    </row>
    <row r="7081" spans="6:6" ht="16" x14ac:dyDescent="0.2">
      <c r="F7081" s="47" t="str">
        <f ca="1">IF(_SF_CORE!$A$2="BLOCK",NA(),IF(OR(D7081="",E7081=""),"",E7081-D7081))</f>
        <v/>
      </c>
    </row>
    <row r="7082" spans="6:6" ht="16" x14ac:dyDescent="0.2">
      <c r="F7082" s="47" t="str">
        <f ca="1">IF(_SF_CORE!$A$2="BLOCK",NA(),IF(OR(D7082="",E7082=""),"",E7082-D7082))</f>
        <v/>
      </c>
    </row>
    <row r="7083" spans="6:6" ht="16" x14ac:dyDescent="0.2">
      <c r="F7083" s="47" t="str">
        <f ca="1">IF(_SF_CORE!$A$2="BLOCK",NA(),IF(OR(D7083="",E7083=""),"",E7083-D7083))</f>
        <v/>
      </c>
    </row>
    <row r="7084" spans="6:6" ht="16" x14ac:dyDescent="0.2">
      <c r="F7084" s="47" t="str">
        <f ca="1">IF(_SF_CORE!$A$2="BLOCK",NA(),IF(OR(D7084="",E7084=""),"",E7084-D7084))</f>
        <v/>
      </c>
    </row>
    <row r="7085" spans="6:6" ht="16" x14ac:dyDescent="0.2">
      <c r="F7085" s="47" t="str">
        <f ca="1">IF(_SF_CORE!$A$2="BLOCK",NA(),IF(OR(D7085="",E7085=""),"",E7085-D7085))</f>
        <v/>
      </c>
    </row>
    <row r="7086" spans="6:6" ht="16" x14ac:dyDescent="0.2">
      <c r="F7086" s="47" t="str">
        <f ca="1">IF(_SF_CORE!$A$2="BLOCK",NA(),IF(OR(D7086="",E7086=""),"",E7086-D7086))</f>
        <v/>
      </c>
    </row>
    <row r="7087" spans="6:6" ht="16" x14ac:dyDescent="0.2">
      <c r="F7087" s="47" t="str">
        <f ca="1">IF(_SF_CORE!$A$2="BLOCK",NA(),IF(OR(D7087="",E7087=""),"",E7087-D7087))</f>
        <v/>
      </c>
    </row>
    <row r="7088" spans="6:6" ht="16" x14ac:dyDescent="0.2">
      <c r="F7088" s="47" t="str">
        <f ca="1">IF(_SF_CORE!$A$2="BLOCK",NA(),IF(OR(D7088="",E7088=""),"",E7088-D7088))</f>
        <v/>
      </c>
    </row>
    <row r="7089" spans="6:6" ht="16" x14ac:dyDescent="0.2">
      <c r="F7089" s="47" t="str">
        <f ca="1">IF(_SF_CORE!$A$2="BLOCK",NA(),IF(OR(D7089="",E7089=""),"",E7089-D7089))</f>
        <v/>
      </c>
    </row>
    <row r="7090" spans="6:6" ht="16" x14ac:dyDescent="0.2">
      <c r="F7090" s="47" t="str">
        <f ca="1">IF(_SF_CORE!$A$2="BLOCK",NA(),IF(OR(D7090="",E7090=""),"",E7090-D7090))</f>
        <v/>
      </c>
    </row>
    <row r="7091" spans="6:6" ht="16" x14ac:dyDescent="0.2">
      <c r="F7091" s="47" t="str">
        <f ca="1">IF(_SF_CORE!$A$2="BLOCK",NA(),IF(OR(D7091="",E7091=""),"",E7091-D7091))</f>
        <v/>
      </c>
    </row>
    <row r="7092" spans="6:6" ht="16" x14ac:dyDescent="0.2">
      <c r="F7092" s="47" t="str">
        <f ca="1">IF(_SF_CORE!$A$2="BLOCK",NA(),IF(OR(D7092="",E7092=""),"",E7092-D7092))</f>
        <v/>
      </c>
    </row>
    <row r="7093" spans="6:6" ht="16" x14ac:dyDescent="0.2">
      <c r="F7093" s="47" t="str">
        <f ca="1">IF(_SF_CORE!$A$2="BLOCK",NA(),IF(OR(D7093="",E7093=""),"",E7093-D7093))</f>
        <v/>
      </c>
    </row>
    <row r="7094" spans="6:6" ht="16" x14ac:dyDescent="0.2">
      <c r="F7094" s="47" t="str">
        <f ca="1">IF(_SF_CORE!$A$2="BLOCK",NA(),IF(OR(D7094="",E7094=""),"",E7094-D7094))</f>
        <v/>
      </c>
    </row>
    <row r="7095" spans="6:6" ht="16" x14ac:dyDescent="0.2">
      <c r="F7095" s="47" t="str">
        <f ca="1">IF(_SF_CORE!$A$2="BLOCK",NA(),IF(OR(D7095="",E7095=""),"",E7095-D7095))</f>
        <v/>
      </c>
    </row>
    <row r="7096" spans="6:6" ht="16" x14ac:dyDescent="0.2">
      <c r="F7096" s="47" t="str">
        <f ca="1">IF(_SF_CORE!$A$2="BLOCK",NA(),IF(OR(D7096="",E7096=""),"",E7096-D7096))</f>
        <v/>
      </c>
    </row>
    <row r="7097" spans="6:6" ht="16" x14ac:dyDescent="0.2">
      <c r="F7097" s="47" t="str">
        <f ca="1">IF(_SF_CORE!$A$2="BLOCK",NA(),IF(OR(D7097="",E7097=""),"",E7097-D7097))</f>
        <v/>
      </c>
    </row>
    <row r="7098" spans="6:6" ht="16" x14ac:dyDescent="0.2">
      <c r="F7098" s="47" t="str">
        <f ca="1">IF(_SF_CORE!$A$2="BLOCK",NA(),IF(OR(D7098="",E7098=""),"",E7098-D7098))</f>
        <v/>
      </c>
    </row>
    <row r="7099" spans="6:6" ht="16" x14ac:dyDescent="0.2">
      <c r="F7099" s="47" t="str">
        <f ca="1">IF(_SF_CORE!$A$2="BLOCK",NA(),IF(OR(D7099="",E7099=""),"",E7099-D7099))</f>
        <v/>
      </c>
    </row>
    <row r="7100" spans="6:6" ht="16" x14ac:dyDescent="0.2">
      <c r="F7100" s="47" t="str">
        <f ca="1">IF(_SF_CORE!$A$2="BLOCK",NA(),IF(OR(D7100="",E7100=""),"",E7100-D7100))</f>
        <v/>
      </c>
    </row>
    <row r="7101" spans="6:6" ht="16" x14ac:dyDescent="0.2">
      <c r="F7101" s="47" t="str">
        <f ca="1">IF(_SF_CORE!$A$2="BLOCK",NA(),IF(OR(D7101="",E7101=""),"",E7101-D7101))</f>
        <v/>
      </c>
    </row>
    <row r="7102" spans="6:6" ht="16" x14ac:dyDescent="0.2">
      <c r="F7102" s="47" t="str">
        <f ca="1">IF(_SF_CORE!$A$2="BLOCK",NA(),IF(OR(D7102="",E7102=""),"",E7102-D7102))</f>
        <v/>
      </c>
    </row>
    <row r="7103" spans="6:6" ht="16" x14ac:dyDescent="0.2">
      <c r="F7103" s="47" t="str">
        <f ca="1">IF(_SF_CORE!$A$2="BLOCK",NA(),IF(OR(D7103="",E7103=""),"",E7103-D7103))</f>
        <v/>
      </c>
    </row>
    <row r="7104" spans="6:6" ht="16" x14ac:dyDescent="0.2">
      <c r="F7104" s="47" t="str">
        <f ca="1">IF(_SF_CORE!$A$2="BLOCK",NA(),IF(OR(D7104="",E7104=""),"",E7104-D7104))</f>
        <v/>
      </c>
    </row>
    <row r="7105" spans="6:6" ht="16" x14ac:dyDescent="0.2">
      <c r="F7105" s="47" t="str">
        <f ca="1">IF(_SF_CORE!$A$2="BLOCK",NA(),IF(OR(D7105="",E7105=""),"",E7105-D7105))</f>
        <v/>
      </c>
    </row>
    <row r="7106" spans="6:6" ht="16" x14ac:dyDescent="0.2">
      <c r="F7106" s="47" t="str">
        <f ca="1">IF(_SF_CORE!$A$2="BLOCK",NA(),IF(OR(D7106="",E7106=""),"",E7106-D7106))</f>
        <v/>
      </c>
    </row>
    <row r="7107" spans="6:6" ht="16" x14ac:dyDescent="0.2">
      <c r="F7107" s="47" t="str">
        <f ca="1">IF(_SF_CORE!$A$2="BLOCK",NA(),IF(OR(D7107="",E7107=""),"",E7107-D7107))</f>
        <v/>
      </c>
    </row>
    <row r="7108" spans="6:6" ht="16" x14ac:dyDescent="0.2">
      <c r="F7108" s="47" t="str">
        <f ca="1">IF(_SF_CORE!$A$2="BLOCK",NA(),IF(OR(D7108="",E7108=""),"",E7108-D7108))</f>
        <v/>
      </c>
    </row>
    <row r="7109" spans="6:6" ht="16" x14ac:dyDescent="0.2">
      <c r="F7109" s="47" t="str">
        <f ca="1">IF(_SF_CORE!$A$2="BLOCK",NA(),IF(OR(D7109="",E7109=""),"",E7109-D7109))</f>
        <v/>
      </c>
    </row>
    <row r="7110" spans="6:6" ht="16" x14ac:dyDescent="0.2">
      <c r="F7110" s="47" t="str">
        <f ca="1">IF(_SF_CORE!$A$2="BLOCK",NA(),IF(OR(D7110="",E7110=""),"",E7110-D7110))</f>
        <v/>
      </c>
    </row>
    <row r="7111" spans="6:6" ht="16" x14ac:dyDescent="0.2">
      <c r="F7111" s="47" t="str">
        <f ca="1">IF(_SF_CORE!$A$2="BLOCK",NA(),IF(OR(D7111="",E7111=""),"",E7111-D7111))</f>
        <v/>
      </c>
    </row>
    <row r="7112" spans="6:6" ht="16" x14ac:dyDescent="0.2">
      <c r="F7112" s="47" t="str">
        <f ca="1">IF(_SF_CORE!$A$2="BLOCK",NA(),IF(OR(D7112="",E7112=""),"",E7112-D7112))</f>
        <v/>
      </c>
    </row>
    <row r="7113" spans="6:6" ht="16" x14ac:dyDescent="0.2">
      <c r="F7113" s="47" t="str">
        <f ca="1">IF(_SF_CORE!$A$2="BLOCK",NA(),IF(OR(D7113="",E7113=""),"",E7113-D7113))</f>
        <v/>
      </c>
    </row>
    <row r="7114" spans="6:6" ht="16" x14ac:dyDescent="0.2">
      <c r="F7114" s="47" t="str">
        <f ca="1">IF(_SF_CORE!$A$2="BLOCK",NA(),IF(OR(D7114="",E7114=""),"",E7114-D7114))</f>
        <v/>
      </c>
    </row>
    <row r="7115" spans="6:6" ht="16" x14ac:dyDescent="0.2">
      <c r="F7115" s="47" t="str">
        <f ca="1">IF(_SF_CORE!$A$2="BLOCK",NA(),IF(OR(D7115="",E7115=""),"",E7115-D7115))</f>
        <v/>
      </c>
    </row>
    <row r="7116" spans="6:6" ht="16" x14ac:dyDescent="0.2">
      <c r="F7116" s="47" t="str">
        <f ca="1">IF(_SF_CORE!$A$2="BLOCK",NA(),IF(OR(D7116="",E7116=""),"",E7116-D7116))</f>
        <v/>
      </c>
    </row>
    <row r="7117" spans="6:6" ht="16" x14ac:dyDescent="0.2">
      <c r="F7117" s="47" t="str">
        <f ca="1">IF(_SF_CORE!$A$2="BLOCK",NA(),IF(OR(D7117="",E7117=""),"",E7117-D7117))</f>
        <v/>
      </c>
    </row>
    <row r="7118" spans="6:6" ht="16" x14ac:dyDescent="0.2">
      <c r="F7118" s="47" t="str">
        <f ca="1">IF(_SF_CORE!$A$2="BLOCK",NA(),IF(OR(D7118="",E7118=""),"",E7118-D7118))</f>
        <v/>
      </c>
    </row>
    <row r="7119" spans="6:6" ht="16" x14ac:dyDescent="0.2">
      <c r="F7119" s="47" t="str">
        <f ca="1">IF(_SF_CORE!$A$2="BLOCK",NA(),IF(OR(D7119="",E7119=""),"",E7119-D7119))</f>
        <v/>
      </c>
    </row>
    <row r="7120" spans="6:6" ht="16" x14ac:dyDescent="0.2">
      <c r="F7120" s="47" t="str">
        <f ca="1">IF(_SF_CORE!$A$2="BLOCK",NA(),IF(OR(D7120="",E7120=""),"",E7120-D7120))</f>
        <v/>
      </c>
    </row>
    <row r="7121" spans="6:6" ht="16" x14ac:dyDescent="0.2">
      <c r="F7121" s="47" t="str">
        <f ca="1">IF(_SF_CORE!$A$2="BLOCK",NA(),IF(OR(D7121="",E7121=""),"",E7121-D7121))</f>
        <v/>
      </c>
    </row>
    <row r="7122" spans="6:6" ht="16" x14ac:dyDescent="0.2">
      <c r="F7122" s="47" t="str">
        <f ca="1">IF(_SF_CORE!$A$2="BLOCK",NA(),IF(OR(D7122="",E7122=""),"",E7122-D7122))</f>
        <v/>
      </c>
    </row>
    <row r="7123" spans="6:6" ht="16" x14ac:dyDescent="0.2">
      <c r="F7123" s="47" t="str">
        <f ca="1">IF(_SF_CORE!$A$2="BLOCK",NA(),IF(OR(D7123="",E7123=""),"",E7123-D7123))</f>
        <v/>
      </c>
    </row>
    <row r="7124" spans="6:6" ht="16" x14ac:dyDescent="0.2">
      <c r="F7124" s="47" t="str">
        <f ca="1">IF(_SF_CORE!$A$2="BLOCK",NA(),IF(OR(D7124="",E7124=""),"",E7124-D7124))</f>
        <v/>
      </c>
    </row>
    <row r="7125" spans="6:6" ht="16" x14ac:dyDescent="0.2">
      <c r="F7125" s="47" t="str">
        <f ca="1">IF(_SF_CORE!$A$2="BLOCK",NA(),IF(OR(D7125="",E7125=""),"",E7125-D7125))</f>
        <v/>
      </c>
    </row>
    <row r="7126" spans="6:6" ht="16" x14ac:dyDescent="0.2">
      <c r="F7126" s="47" t="str">
        <f ca="1">IF(_SF_CORE!$A$2="BLOCK",NA(),IF(OR(D7126="",E7126=""),"",E7126-D7126))</f>
        <v/>
      </c>
    </row>
    <row r="7127" spans="6:6" ht="16" x14ac:dyDescent="0.2">
      <c r="F7127" s="47" t="str">
        <f ca="1">IF(_SF_CORE!$A$2="BLOCK",NA(),IF(OR(D7127="",E7127=""),"",E7127-D7127))</f>
        <v/>
      </c>
    </row>
    <row r="7128" spans="6:6" ht="16" x14ac:dyDescent="0.2">
      <c r="F7128" s="47" t="str">
        <f ca="1">IF(_SF_CORE!$A$2="BLOCK",NA(),IF(OR(D7128="",E7128=""),"",E7128-D7128))</f>
        <v/>
      </c>
    </row>
    <row r="7129" spans="6:6" ht="16" x14ac:dyDescent="0.2">
      <c r="F7129" s="47" t="str">
        <f ca="1">IF(_SF_CORE!$A$2="BLOCK",NA(),IF(OR(D7129="",E7129=""),"",E7129-D7129))</f>
        <v/>
      </c>
    </row>
    <row r="7130" spans="6:6" ht="16" x14ac:dyDescent="0.2">
      <c r="F7130" s="47" t="str">
        <f ca="1">IF(_SF_CORE!$A$2="BLOCK",NA(),IF(OR(D7130="",E7130=""),"",E7130-D7130))</f>
        <v/>
      </c>
    </row>
    <row r="7131" spans="6:6" ht="16" x14ac:dyDescent="0.2">
      <c r="F7131" s="47" t="str">
        <f ca="1">IF(_SF_CORE!$A$2="BLOCK",NA(),IF(OR(D7131="",E7131=""),"",E7131-D7131))</f>
        <v/>
      </c>
    </row>
    <row r="7132" spans="6:6" ht="16" x14ac:dyDescent="0.2">
      <c r="F7132" s="47" t="str">
        <f ca="1">IF(_SF_CORE!$A$2="BLOCK",NA(),IF(OR(D7132="",E7132=""),"",E7132-D7132))</f>
        <v/>
      </c>
    </row>
    <row r="7133" spans="6:6" ht="16" x14ac:dyDescent="0.2">
      <c r="F7133" s="47" t="str">
        <f ca="1">IF(_SF_CORE!$A$2="BLOCK",NA(),IF(OR(D7133="",E7133=""),"",E7133-D7133))</f>
        <v/>
      </c>
    </row>
    <row r="7134" spans="6:6" ht="16" x14ac:dyDescent="0.2">
      <c r="F7134" s="47" t="str">
        <f ca="1">IF(_SF_CORE!$A$2="BLOCK",NA(),IF(OR(D7134="",E7134=""),"",E7134-D7134))</f>
        <v/>
      </c>
    </row>
    <row r="7135" spans="6:6" ht="16" x14ac:dyDescent="0.2">
      <c r="F7135" s="47" t="str">
        <f ca="1">IF(_SF_CORE!$A$2="BLOCK",NA(),IF(OR(D7135="",E7135=""),"",E7135-D7135))</f>
        <v/>
      </c>
    </row>
    <row r="7136" spans="6:6" ht="16" x14ac:dyDescent="0.2">
      <c r="F7136" s="47" t="str">
        <f ca="1">IF(_SF_CORE!$A$2="BLOCK",NA(),IF(OR(D7136="",E7136=""),"",E7136-D7136))</f>
        <v/>
      </c>
    </row>
    <row r="7137" spans="6:6" ht="16" x14ac:dyDescent="0.2">
      <c r="F7137" s="47" t="str">
        <f ca="1">IF(_SF_CORE!$A$2="BLOCK",NA(),IF(OR(D7137="",E7137=""),"",E7137-D7137))</f>
        <v/>
      </c>
    </row>
    <row r="7138" spans="6:6" ht="16" x14ac:dyDescent="0.2">
      <c r="F7138" s="47" t="str">
        <f ca="1">IF(_SF_CORE!$A$2="BLOCK",NA(),IF(OR(D7138="",E7138=""),"",E7138-D7138))</f>
        <v/>
      </c>
    </row>
    <row r="7139" spans="6:6" ht="16" x14ac:dyDescent="0.2">
      <c r="F7139" s="47" t="str">
        <f ca="1">IF(_SF_CORE!$A$2="BLOCK",NA(),IF(OR(D7139="",E7139=""),"",E7139-D7139))</f>
        <v/>
      </c>
    </row>
    <row r="7140" spans="6:6" ht="16" x14ac:dyDescent="0.2">
      <c r="F7140" s="47" t="str">
        <f ca="1">IF(_SF_CORE!$A$2="BLOCK",NA(),IF(OR(D7140="",E7140=""),"",E7140-D7140))</f>
        <v/>
      </c>
    </row>
    <row r="7141" spans="6:6" ht="16" x14ac:dyDescent="0.2">
      <c r="F7141" s="47" t="str">
        <f ca="1">IF(_SF_CORE!$A$2="BLOCK",NA(),IF(OR(D7141="",E7141=""),"",E7141-D7141))</f>
        <v/>
      </c>
    </row>
    <row r="7142" spans="6:6" ht="16" x14ac:dyDescent="0.2">
      <c r="F7142" s="47" t="str">
        <f ca="1">IF(_SF_CORE!$A$2="BLOCK",NA(),IF(OR(D7142="",E7142=""),"",E7142-D7142))</f>
        <v/>
      </c>
    </row>
    <row r="7143" spans="6:6" ht="16" x14ac:dyDescent="0.2">
      <c r="F7143" s="47" t="str">
        <f ca="1">IF(_SF_CORE!$A$2="BLOCK",NA(),IF(OR(D7143="",E7143=""),"",E7143-D7143))</f>
        <v/>
      </c>
    </row>
    <row r="7144" spans="6:6" ht="16" x14ac:dyDescent="0.2">
      <c r="F7144" s="47" t="str">
        <f ca="1">IF(_SF_CORE!$A$2="BLOCK",NA(),IF(OR(D7144="",E7144=""),"",E7144-D7144))</f>
        <v/>
      </c>
    </row>
    <row r="7145" spans="6:6" ht="16" x14ac:dyDescent="0.2">
      <c r="F7145" s="47" t="str">
        <f ca="1">IF(_SF_CORE!$A$2="BLOCK",NA(),IF(OR(D7145="",E7145=""),"",E7145-D7145))</f>
        <v/>
      </c>
    </row>
    <row r="7146" spans="6:6" ht="16" x14ac:dyDescent="0.2">
      <c r="F7146" s="47" t="str">
        <f ca="1">IF(_SF_CORE!$A$2="BLOCK",NA(),IF(OR(D7146="",E7146=""),"",E7146-D7146))</f>
        <v/>
      </c>
    </row>
    <row r="7147" spans="6:6" ht="16" x14ac:dyDescent="0.2">
      <c r="F7147" s="47" t="str">
        <f ca="1">IF(_SF_CORE!$A$2="BLOCK",NA(),IF(OR(D7147="",E7147=""),"",E7147-D7147))</f>
        <v/>
      </c>
    </row>
    <row r="7148" spans="6:6" ht="16" x14ac:dyDescent="0.2">
      <c r="F7148" s="47" t="str">
        <f ca="1">IF(_SF_CORE!$A$2="BLOCK",NA(),IF(OR(D7148="",E7148=""),"",E7148-D7148))</f>
        <v/>
      </c>
    </row>
    <row r="7149" spans="6:6" ht="16" x14ac:dyDescent="0.2">
      <c r="F7149" s="47" t="str">
        <f ca="1">IF(_SF_CORE!$A$2="BLOCK",NA(),IF(OR(D7149="",E7149=""),"",E7149-D7149))</f>
        <v/>
      </c>
    </row>
    <row r="7150" spans="6:6" ht="16" x14ac:dyDescent="0.2">
      <c r="F7150" s="47" t="str">
        <f ca="1">IF(_SF_CORE!$A$2="BLOCK",NA(),IF(OR(D7150="",E7150=""),"",E7150-D7150))</f>
        <v/>
      </c>
    </row>
    <row r="7151" spans="6:6" ht="16" x14ac:dyDescent="0.2">
      <c r="F7151" s="47" t="str">
        <f ca="1">IF(_SF_CORE!$A$2="BLOCK",NA(),IF(OR(D7151="",E7151=""),"",E7151-D7151))</f>
        <v/>
      </c>
    </row>
    <row r="7152" spans="6:6" ht="16" x14ac:dyDescent="0.2">
      <c r="F7152" s="47" t="str">
        <f ca="1">IF(_SF_CORE!$A$2="BLOCK",NA(),IF(OR(D7152="",E7152=""),"",E7152-D7152))</f>
        <v/>
      </c>
    </row>
    <row r="7153" spans="6:6" ht="16" x14ac:dyDescent="0.2">
      <c r="F7153" s="47" t="str">
        <f ca="1">IF(_SF_CORE!$A$2="BLOCK",NA(),IF(OR(D7153="",E7153=""),"",E7153-D7153))</f>
        <v/>
      </c>
    </row>
    <row r="7154" spans="6:6" ht="16" x14ac:dyDescent="0.2">
      <c r="F7154" s="47" t="str">
        <f ca="1">IF(_SF_CORE!$A$2="BLOCK",NA(),IF(OR(D7154="",E7154=""),"",E7154-D7154))</f>
        <v/>
      </c>
    </row>
    <row r="7155" spans="6:6" ht="16" x14ac:dyDescent="0.2">
      <c r="F7155" s="47" t="str">
        <f ca="1">IF(_SF_CORE!$A$2="BLOCK",NA(),IF(OR(D7155="",E7155=""),"",E7155-D7155))</f>
        <v/>
      </c>
    </row>
    <row r="7156" spans="6:6" ht="16" x14ac:dyDescent="0.2">
      <c r="F7156" s="47" t="str">
        <f ca="1">IF(_SF_CORE!$A$2="BLOCK",NA(),IF(OR(D7156="",E7156=""),"",E7156-D7156))</f>
        <v/>
      </c>
    </row>
    <row r="7157" spans="6:6" ht="16" x14ac:dyDescent="0.2">
      <c r="F7157" s="47" t="str">
        <f ca="1">IF(_SF_CORE!$A$2="BLOCK",NA(),IF(OR(D7157="",E7157=""),"",E7157-D7157))</f>
        <v/>
      </c>
    </row>
    <row r="7158" spans="6:6" ht="16" x14ac:dyDescent="0.2">
      <c r="F7158" s="47" t="str">
        <f ca="1">IF(_SF_CORE!$A$2="BLOCK",NA(),IF(OR(D7158="",E7158=""),"",E7158-D7158))</f>
        <v/>
      </c>
    </row>
    <row r="7159" spans="6:6" ht="16" x14ac:dyDescent="0.2">
      <c r="F7159" s="47" t="str">
        <f ca="1">IF(_SF_CORE!$A$2="BLOCK",NA(),IF(OR(D7159="",E7159=""),"",E7159-D7159))</f>
        <v/>
      </c>
    </row>
    <row r="7160" spans="6:6" ht="16" x14ac:dyDescent="0.2">
      <c r="F7160" s="47" t="str">
        <f ca="1">IF(_SF_CORE!$A$2="BLOCK",NA(),IF(OR(D7160="",E7160=""),"",E7160-D7160))</f>
        <v/>
      </c>
    </row>
    <row r="7161" spans="6:6" ht="16" x14ac:dyDescent="0.2">
      <c r="F7161" s="47" t="str">
        <f ca="1">IF(_SF_CORE!$A$2="BLOCK",NA(),IF(OR(D7161="",E7161=""),"",E7161-D7161))</f>
        <v/>
      </c>
    </row>
    <row r="7162" spans="6:6" ht="16" x14ac:dyDescent="0.2">
      <c r="F7162" s="47" t="str">
        <f ca="1">IF(_SF_CORE!$A$2="BLOCK",NA(),IF(OR(D7162="",E7162=""),"",E7162-D7162))</f>
        <v/>
      </c>
    </row>
    <row r="7163" spans="6:6" ht="16" x14ac:dyDescent="0.2">
      <c r="F7163" s="47" t="str">
        <f ca="1">IF(_SF_CORE!$A$2="BLOCK",NA(),IF(OR(D7163="",E7163=""),"",E7163-D7163))</f>
        <v/>
      </c>
    </row>
    <row r="7164" spans="6:6" ht="16" x14ac:dyDescent="0.2">
      <c r="F7164" s="47" t="str">
        <f ca="1">IF(_SF_CORE!$A$2="BLOCK",NA(),IF(OR(D7164="",E7164=""),"",E7164-D7164))</f>
        <v/>
      </c>
    </row>
    <row r="7165" spans="6:6" ht="16" x14ac:dyDescent="0.2">
      <c r="F7165" s="47" t="str">
        <f ca="1">IF(_SF_CORE!$A$2="BLOCK",NA(),IF(OR(D7165="",E7165=""),"",E7165-D7165))</f>
        <v/>
      </c>
    </row>
    <row r="7166" spans="6:6" ht="16" x14ac:dyDescent="0.2">
      <c r="F7166" s="47" t="str">
        <f ca="1">IF(_SF_CORE!$A$2="BLOCK",NA(),IF(OR(D7166="",E7166=""),"",E7166-D7166))</f>
        <v/>
      </c>
    </row>
    <row r="7167" spans="6:6" ht="16" x14ac:dyDescent="0.2">
      <c r="F7167" s="47" t="str">
        <f ca="1">IF(_SF_CORE!$A$2="BLOCK",NA(),IF(OR(D7167="",E7167=""),"",E7167-D7167))</f>
        <v/>
      </c>
    </row>
    <row r="7168" spans="6:6" ht="16" x14ac:dyDescent="0.2">
      <c r="F7168" s="47" t="str">
        <f ca="1">IF(_SF_CORE!$A$2="BLOCK",NA(),IF(OR(D7168="",E7168=""),"",E7168-D7168))</f>
        <v/>
      </c>
    </row>
    <row r="7169" spans="6:6" ht="16" x14ac:dyDescent="0.2">
      <c r="F7169" s="47" t="str">
        <f ca="1">IF(_SF_CORE!$A$2="BLOCK",NA(),IF(OR(D7169="",E7169=""),"",E7169-D7169))</f>
        <v/>
      </c>
    </row>
    <row r="7170" spans="6:6" ht="16" x14ac:dyDescent="0.2">
      <c r="F7170" s="47" t="str">
        <f ca="1">IF(_SF_CORE!$A$2="BLOCK",NA(),IF(OR(D7170="",E7170=""),"",E7170-D7170))</f>
        <v/>
      </c>
    </row>
    <row r="7171" spans="6:6" ht="16" x14ac:dyDescent="0.2">
      <c r="F7171" s="47" t="str">
        <f ca="1">IF(_SF_CORE!$A$2="BLOCK",NA(),IF(OR(D7171="",E7171=""),"",E7171-D7171))</f>
        <v/>
      </c>
    </row>
    <row r="7172" spans="6:6" ht="16" x14ac:dyDescent="0.2">
      <c r="F7172" s="47" t="str">
        <f ca="1">IF(_SF_CORE!$A$2="BLOCK",NA(),IF(OR(D7172="",E7172=""),"",E7172-D7172))</f>
        <v/>
      </c>
    </row>
    <row r="7173" spans="6:6" ht="16" x14ac:dyDescent="0.2">
      <c r="F7173" s="47" t="str">
        <f ca="1">IF(_SF_CORE!$A$2="BLOCK",NA(),IF(OR(D7173="",E7173=""),"",E7173-D7173))</f>
        <v/>
      </c>
    </row>
    <row r="7174" spans="6:6" ht="16" x14ac:dyDescent="0.2">
      <c r="F7174" s="47" t="str">
        <f ca="1">IF(_SF_CORE!$A$2="BLOCK",NA(),IF(OR(D7174="",E7174=""),"",E7174-D7174))</f>
        <v/>
      </c>
    </row>
    <row r="7175" spans="6:6" ht="16" x14ac:dyDescent="0.2">
      <c r="F7175" s="47" t="str">
        <f ca="1">IF(_SF_CORE!$A$2="BLOCK",NA(),IF(OR(D7175="",E7175=""),"",E7175-D7175))</f>
        <v/>
      </c>
    </row>
    <row r="7176" spans="6:6" ht="16" x14ac:dyDescent="0.2">
      <c r="F7176" s="47" t="str">
        <f ca="1">IF(_SF_CORE!$A$2="BLOCK",NA(),IF(OR(D7176="",E7176=""),"",E7176-D7176))</f>
        <v/>
      </c>
    </row>
    <row r="7177" spans="6:6" ht="16" x14ac:dyDescent="0.2">
      <c r="F7177" s="47" t="str">
        <f ca="1">IF(_SF_CORE!$A$2="BLOCK",NA(),IF(OR(D7177="",E7177=""),"",E7177-D7177))</f>
        <v/>
      </c>
    </row>
    <row r="7178" spans="6:6" ht="16" x14ac:dyDescent="0.2">
      <c r="F7178" s="47" t="str">
        <f ca="1">IF(_SF_CORE!$A$2="BLOCK",NA(),IF(OR(D7178="",E7178=""),"",E7178-D7178))</f>
        <v/>
      </c>
    </row>
    <row r="7179" spans="6:6" ht="16" x14ac:dyDescent="0.2">
      <c r="F7179" s="47" t="str">
        <f ca="1">IF(_SF_CORE!$A$2="BLOCK",NA(),IF(OR(D7179="",E7179=""),"",E7179-D7179))</f>
        <v/>
      </c>
    </row>
    <row r="7180" spans="6:6" ht="16" x14ac:dyDescent="0.2">
      <c r="F7180" s="47" t="str">
        <f ca="1">IF(_SF_CORE!$A$2="BLOCK",NA(),IF(OR(D7180="",E7180=""),"",E7180-D7180))</f>
        <v/>
      </c>
    </row>
    <row r="7181" spans="6:6" ht="16" x14ac:dyDescent="0.2">
      <c r="F7181" s="47" t="str">
        <f ca="1">IF(_SF_CORE!$A$2="BLOCK",NA(),IF(OR(D7181="",E7181=""),"",E7181-D7181))</f>
        <v/>
      </c>
    </row>
    <row r="7182" spans="6:6" ht="16" x14ac:dyDescent="0.2">
      <c r="F7182" s="47" t="str">
        <f ca="1">IF(_SF_CORE!$A$2="BLOCK",NA(),IF(OR(D7182="",E7182=""),"",E7182-D7182))</f>
        <v/>
      </c>
    </row>
    <row r="7183" spans="6:6" ht="16" x14ac:dyDescent="0.2">
      <c r="F7183" s="47" t="str">
        <f ca="1">IF(_SF_CORE!$A$2="BLOCK",NA(),IF(OR(D7183="",E7183=""),"",E7183-D7183))</f>
        <v/>
      </c>
    </row>
    <row r="7184" spans="6:6" ht="16" x14ac:dyDescent="0.2">
      <c r="F7184" s="47" t="str">
        <f ca="1">IF(_SF_CORE!$A$2="BLOCK",NA(),IF(OR(D7184="",E7184=""),"",E7184-D7184))</f>
        <v/>
      </c>
    </row>
    <row r="7185" spans="6:6" ht="16" x14ac:dyDescent="0.2">
      <c r="F7185" s="47" t="str">
        <f ca="1">IF(_SF_CORE!$A$2="BLOCK",NA(),IF(OR(D7185="",E7185=""),"",E7185-D7185))</f>
        <v/>
      </c>
    </row>
    <row r="7186" spans="6:6" ht="16" x14ac:dyDescent="0.2">
      <c r="F7186" s="47" t="str">
        <f ca="1">IF(_SF_CORE!$A$2="BLOCK",NA(),IF(OR(D7186="",E7186=""),"",E7186-D7186))</f>
        <v/>
      </c>
    </row>
    <row r="7187" spans="6:6" ht="16" x14ac:dyDescent="0.2">
      <c r="F7187" s="47" t="str">
        <f ca="1">IF(_SF_CORE!$A$2="BLOCK",NA(),IF(OR(D7187="",E7187=""),"",E7187-D7187))</f>
        <v/>
      </c>
    </row>
    <row r="7188" spans="6:6" ht="16" x14ac:dyDescent="0.2">
      <c r="F7188" s="47" t="str">
        <f ca="1">IF(_SF_CORE!$A$2="BLOCK",NA(),IF(OR(D7188="",E7188=""),"",E7188-D7188))</f>
        <v/>
      </c>
    </row>
    <row r="7189" spans="6:6" ht="16" x14ac:dyDescent="0.2">
      <c r="F7189" s="47" t="str">
        <f ca="1">IF(_SF_CORE!$A$2="BLOCK",NA(),IF(OR(D7189="",E7189=""),"",E7189-D7189))</f>
        <v/>
      </c>
    </row>
    <row r="7190" spans="6:6" ht="16" x14ac:dyDescent="0.2">
      <c r="F7190" s="47" t="str">
        <f ca="1">IF(_SF_CORE!$A$2="BLOCK",NA(),IF(OR(D7190="",E7190=""),"",E7190-D7190))</f>
        <v/>
      </c>
    </row>
    <row r="7191" spans="6:6" ht="16" x14ac:dyDescent="0.2">
      <c r="F7191" s="47" t="str">
        <f ca="1">IF(_SF_CORE!$A$2="BLOCK",NA(),IF(OR(D7191="",E7191=""),"",E7191-D7191))</f>
        <v/>
      </c>
    </row>
    <row r="7192" spans="6:6" ht="16" x14ac:dyDescent="0.2">
      <c r="F7192" s="47" t="str">
        <f ca="1">IF(_SF_CORE!$A$2="BLOCK",NA(),IF(OR(D7192="",E7192=""),"",E7192-D7192))</f>
        <v/>
      </c>
    </row>
    <row r="7193" spans="6:6" ht="16" x14ac:dyDescent="0.2">
      <c r="F7193" s="47" t="str">
        <f ca="1">IF(_SF_CORE!$A$2="BLOCK",NA(),IF(OR(D7193="",E7193=""),"",E7193-D7193))</f>
        <v/>
      </c>
    </row>
    <row r="7194" spans="6:6" ht="16" x14ac:dyDescent="0.2">
      <c r="F7194" s="47" t="str">
        <f ca="1">IF(_SF_CORE!$A$2="BLOCK",NA(),IF(OR(D7194="",E7194=""),"",E7194-D7194))</f>
        <v/>
      </c>
    </row>
    <row r="7195" spans="6:6" ht="16" x14ac:dyDescent="0.2">
      <c r="F7195" s="47" t="str">
        <f ca="1">IF(_SF_CORE!$A$2="BLOCK",NA(),IF(OR(D7195="",E7195=""),"",E7195-D7195))</f>
        <v/>
      </c>
    </row>
    <row r="7196" spans="6:6" ht="16" x14ac:dyDescent="0.2">
      <c r="F7196" s="47" t="str">
        <f ca="1">IF(_SF_CORE!$A$2="BLOCK",NA(),IF(OR(D7196="",E7196=""),"",E7196-D7196))</f>
        <v/>
      </c>
    </row>
    <row r="7197" spans="6:6" ht="16" x14ac:dyDescent="0.2">
      <c r="F7197" s="47" t="str">
        <f ca="1">IF(_SF_CORE!$A$2="BLOCK",NA(),IF(OR(D7197="",E7197=""),"",E7197-D7197))</f>
        <v/>
      </c>
    </row>
    <row r="7198" spans="6:6" ht="16" x14ac:dyDescent="0.2">
      <c r="F7198" s="47" t="str">
        <f ca="1">IF(_SF_CORE!$A$2="BLOCK",NA(),IF(OR(D7198="",E7198=""),"",E7198-D7198))</f>
        <v/>
      </c>
    </row>
    <row r="7199" spans="6:6" ht="16" x14ac:dyDescent="0.2">
      <c r="F7199" s="47" t="str">
        <f ca="1">IF(_SF_CORE!$A$2="BLOCK",NA(),IF(OR(D7199="",E7199=""),"",E7199-D7199))</f>
        <v/>
      </c>
    </row>
    <row r="7200" spans="6:6" ht="16" x14ac:dyDescent="0.2">
      <c r="F7200" s="47" t="str">
        <f ca="1">IF(_SF_CORE!$A$2="BLOCK",NA(),IF(OR(D7200="",E7200=""),"",E7200-D7200))</f>
        <v/>
      </c>
    </row>
    <row r="7201" spans="6:6" ht="16" x14ac:dyDescent="0.2">
      <c r="F7201" s="47" t="str">
        <f ca="1">IF(_SF_CORE!$A$2="BLOCK",NA(),IF(OR(D7201="",E7201=""),"",E7201-D7201))</f>
        <v/>
      </c>
    </row>
    <row r="7202" spans="6:6" ht="16" x14ac:dyDescent="0.2">
      <c r="F7202" s="47" t="str">
        <f ca="1">IF(_SF_CORE!$A$2="BLOCK",NA(),IF(OR(D7202="",E7202=""),"",E7202-D7202))</f>
        <v/>
      </c>
    </row>
    <row r="7203" spans="6:6" ht="16" x14ac:dyDescent="0.2">
      <c r="F7203" s="47" t="str">
        <f ca="1">IF(_SF_CORE!$A$2="BLOCK",NA(),IF(OR(D7203="",E7203=""),"",E7203-D7203))</f>
        <v/>
      </c>
    </row>
    <row r="7204" spans="6:6" ht="16" x14ac:dyDescent="0.2">
      <c r="F7204" s="47" t="str">
        <f ca="1">IF(_SF_CORE!$A$2="BLOCK",NA(),IF(OR(D7204="",E7204=""),"",E7204-D7204))</f>
        <v/>
      </c>
    </row>
    <row r="7205" spans="6:6" ht="16" x14ac:dyDescent="0.2">
      <c r="F7205" s="47" t="str">
        <f ca="1">IF(_SF_CORE!$A$2="BLOCK",NA(),IF(OR(D7205="",E7205=""),"",E7205-D7205))</f>
        <v/>
      </c>
    </row>
    <row r="7206" spans="6:6" ht="16" x14ac:dyDescent="0.2">
      <c r="F7206" s="47" t="str">
        <f ca="1">IF(_SF_CORE!$A$2="BLOCK",NA(),IF(OR(D7206="",E7206=""),"",E7206-D7206))</f>
        <v/>
      </c>
    </row>
    <row r="7207" spans="6:6" ht="16" x14ac:dyDescent="0.2">
      <c r="F7207" s="47" t="str">
        <f ca="1">IF(_SF_CORE!$A$2="BLOCK",NA(),IF(OR(D7207="",E7207=""),"",E7207-D7207))</f>
        <v/>
      </c>
    </row>
    <row r="7208" spans="6:6" ht="16" x14ac:dyDescent="0.2">
      <c r="F7208" s="47" t="str">
        <f ca="1">IF(_SF_CORE!$A$2="BLOCK",NA(),IF(OR(D7208="",E7208=""),"",E7208-D7208))</f>
        <v/>
      </c>
    </row>
    <row r="7209" spans="6:6" ht="16" x14ac:dyDescent="0.2">
      <c r="F7209" s="47" t="str">
        <f ca="1">IF(_SF_CORE!$A$2="BLOCK",NA(),IF(OR(D7209="",E7209=""),"",E7209-D7209))</f>
        <v/>
      </c>
    </row>
    <row r="7210" spans="6:6" ht="16" x14ac:dyDescent="0.2">
      <c r="F7210" s="47" t="str">
        <f ca="1">IF(_SF_CORE!$A$2="BLOCK",NA(),IF(OR(D7210="",E7210=""),"",E7210-D7210))</f>
        <v/>
      </c>
    </row>
    <row r="7211" spans="6:6" ht="16" x14ac:dyDescent="0.2">
      <c r="F7211" s="47" t="str">
        <f ca="1">IF(_SF_CORE!$A$2="BLOCK",NA(),IF(OR(D7211="",E7211=""),"",E7211-D7211))</f>
        <v/>
      </c>
    </row>
    <row r="7212" spans="6:6" ht="16" x14ac:dyDescent="0.2">
      <c r="F7212" s="47" t="str">
        <f ca="1">IF(_SF_CORE!$A$2="BLOCK",NA(),IF(OR(D7212="",E7212=""),"",E7212-D7212))</f>
        <v/>
      </c>
    </row>
    <row r="7213" spans="6:6" ht="16" x14ac:dyDescent="0.2">
      <c r="F7213" s="47" t="str">
        <f ca="1">IF(_SF_CORE!$A$2="BLOCK",NA(),IF(OR(D7213="",E7213=""),"",E7213-D7213))</f>
        <v/>
      </c>
    </row>
    <row r="7214" spans="6:6" ht="16" x14ac:dyDescent="0.2">
      <c r="F7214" s="47" t="str">
        <f ca="1">IF(_SF_CORE!$A$2="BLOCK",NA(),IF(OR(D7214="",E7214=""),"",E7214-D7214))</f>
        <v/>
      </c>
    </row>
    <row r="7215" spans="6:6" ht="16" x14ac:dyDescent="0.2">
      <c r="F7215" s="47" t="str">
        <f ca="1">IF(_SF_CORE!$A$2="BLOCK",NA(),IF(OR(D7215="",E7215=""),"",E7215-D7215))</f>
        <v/>
      </c>
    </row>
    <row r="7216" spans="6:6" ht="16" x14ac:dyDescent="0.2">
      <c r="F7216" s="47" t="str">
        <f ca="1">IF(_SF_CORE!$A$2="BLOCK",NA(),IF(OR(D7216="",E7216=""),"",E7216-D7216))</f>
        <v/>
      </c>
    </row>
    <row r="7217" spans="6:6" ht="16" x14ac:dyDescent="0.2">
      <c r="F7217" s="47" t="str">
        <f ca="1">IF(_SF_CORE!$A$2="BLOCK",NA(),IF(OR(D7217="",E7217=""),"",E7217-D7217))</f>
        <v/>
      </c>
    </row>
    <row r="7218" spans="6:6" ht="16" x14ac:dyDescent="0.2">
      <c r="F7218" s="47" t="str">
        <f ca="1">IF(_SF_CORE!$A$2="BLOCK",NA(),IF(OR(D7218="",E7218=""),"",E7218-D7218))</f>
        <v/>
      </c>
    </row>
    <row r="7219" spans="6:6" ht="16" x14ac:dyDescent="0.2">
      <c r="F7219" s="47" t="str">
        <f ca="1">IF(_SF_CORE!$A$2="BLOCK",NA(),IF(OR(D7219="",E7219=""),"",E7219-D7219))</f>
        <v/>
      </c>
    </row>
    <row r="7220" spans="6:6" ht="16" x14ac:dyDescent="0.2">
      <c r="F7220" s="47" t="str">
        <f ca="1">IF(_SF_CORE!$A$2="BLOCK",NA(),IF(OR(D7220="",E7220=""),"",E7220-D7220))</f>
        <v/>
      </c>
    </row>
    <row r="7221" spans="6:6" ht="16" x14ac:dyDescent="0.2">
      <c r="F7221" s="47" t="str">
        <f ca="1">IF(_SF_CORE!$A$2="BLOCK",NA(),IF(OR(D7221="",E7221=""),"",E7221-D7221))</f>
        <v/>
      </c>
    </row>
    <row r="7222" spans="6:6" ht="16" x14ac:dyDescent="0.2">
      <c r="F7222" s="47" t="str">
        <f ca="1">IF(_SF_CORE!$A$2="BLOCK",NA(),IF(OR(D7222="",E7222=""),"",E7222-D7222))</f>
        <v/>
      </c>
    </row>
    <row r="7223" spans="6:6" ht="16" x14ac:dyDescent="0.2">
      <c r="F7223" s="47" t="str">
        <f ca="1">IF(_SF_CORE!$A$2="BLOCK",NA(),IF(OR(D7223="",E7223=""),"",E7223-D7223))</f>
        <v/>
      </c>
    </row>
    <row r="7224" spans="6:6" ht="16" x14ac:dyDescent="0.2">
      <c r="F7224" s="47" t="str">
        <f ca="1">IF(_SF_CORE!$A$2="BLOCK",NA(),IF(OR(D7224="",E7224=""),"",E7224-D7224))</f>
        <v/>
      </c>
    </row>
    <row r="7225" spans="6:6" ht="16" x14ac:dyDescent="0.2">
      <c r="F7225" s="47" t="str">
        <f ca="1">IF(_SF_CORE!$A$2="BLOCK",NA(),IF(OR(D7225="",E7225=""),"",E7225-D7225))</f>
        <v/>
      </c>
    </row>
    <row r="7226" spans="6:6" ht="16" x14ac:dyDescent="0.2">
      <c r="F7226" s="47" t="str">
        <f ca="1">IF(_SF_CORE!$A$2="BLOCK",NA(),IF(OR(D7226="",E7226=""),"",E7226-D7226))</f>
        <v/>
      </c>
    </row>
    <row r="7227" spans="6:6" ht="16" x14ac:dyDescent="0.2">
      <c r="F7227" s="47" t="str">
        <f ca="1">IF(_SF_CORE!$A$2="BLOCK",NA(),IF(OR(D7227="",E7227=""),"",E7227-D7227))</f>
        <v/>
      </c>
    </row>
    <row r="7228" spans="6:6" ht="16" x14ac:dyDescent="0.2">
      <c r="F7228" s="47" t="str">
        <f ca="1">IF(_SF_CORE!$A$2="BLOCK",NA(),IF(OR(D7228="",E7228=""),"",E7228-D7228))</f>
        <v/>
      </c>
    </row>
    <row r="7229" spans="6:6" ht="16" x14ac:dyDescent="0.2">
      <c r="F7229" s="47" t="str">
        <f ca="1">IF(_SF_CORE!$A$2="BLOCK",NA(),IF(OR(D7229="",E7229=""),"",E7229-D7229))</f>
        <v/>
      </c>
    </row>
    <row r="7230" spans="6:6" ht="16" x14ac:dyDescent="0.2">
      <c r="F7230" s="47" t="str">
        <f ca="1">IF(_SF_CORE!$A$2="BLOCK",NA(),IF(OR(D7230="",E7230=""),"",E7230-D7230))</f>
        <v/>
      </c>
    </row>
    <row r="7231" spans="6:6" ht="16" x14ac:dyDescent="0.2">
      <c r="F7231" s="47" t="str">
        <f ca="1">IF(_SF_CORE!$A$2="BLOCK",NA(),IF(OR(D7231="",E7231=""),"",E7231-D7231))</f>
        <v/>
      </c>
    </row>
    <row r="7232" spans="6:6" ht="16" x14ac:dyDescent="0.2">
      <c r="F7232" s="47" t="str">
        <f ca="1">IF(_SF_CORE!$A$2="BLOCK",NA(),IF(OR(D7232="",E7232=""),"",E7232-D7232))</f>
        <v/>
      </c>
    </row>
    <row r="7233" spans="6:6" ht="16" x14ac:dyDescent="0.2">
      <c r="F7233" s="47" t="str">
        <f ca="1">IF(_SF_CORE!$A$2="BLOCK",NA(),IF(OR(D7233="",E7233=""),"",E7233-D7233))</f>
        <v/>
      </c>
    </row>
    <row r="7234" spans="6:6" ht="16" x14ac:dyDescent="0.2">
      <c r="F7234" s="47" t="str">
        <f ca="1">IF(_SF_CORE!$A$2="BLOCK",NA(),IF(OR(D7234="",E7234=""),"",E7234-D7234))</f>
        <v/>
      </c>
    </row>
    <row r="7235" spans="6:6" ht="16" x14ac:dyDescent="0.2">
      <c r="F7235" s="47" t="str">
        <f ca="1">IF(_SF_CORE!$A$2="BLOCK",NA(),IF(OR(D7235="",E7235=""),"",E7235-D7235))</f>
        <v/>
      </c>
    </row>
    <row r="7236" spans="6:6" ht="16" x14ac:dyDescent="0.2">
      <c r="F7236" s="47" t="str">
        <f ca="1">IF(_SF_CORE!$A$2="BLOCK",NA(),IF(OR(D7236="",E7236=""),"",E7236-D7236))</f>
        <v/>
      </c>
    </row>
    <row r="7237" spans="6:6" ht="16" x14ac:dyDescent="0.2">
      <c r="F7237" s="47" t="str">
        <f ca="1">IF(_SF_CORE!$A$2="BLOCK",NA(),IF(OR(D7237="",E7237=""),"",E7237-D7237))</f>
        <v/>
      </c>
    </row>
    <row r="7238" spans="6:6" ht="16" x14ac:dyDescent="0.2">
      <c r="F7238" s="47" t="str">
        <f ca="1">IF(_SF_CORE!$A$2="BLOCK",NA(),IF(OR(D7238="",E7238=""),"",E7238-D7238))</f>
        <v/>
      </c>
    </row>
    <row r="7239" spans="6:6" ht="16" x14ac:dyDescent="0.2">
      <c r="F7239" s="47" t="str">
        <f ca="1">IF(_SF_CORE!$A$2="BLOCK",NA(),IF(OR(D7239="",E7239=""),"",E7239-D7239))</f>
        <v/>
      </c>
    </row>
    <row r="7240" spans="6:6" ht="16" x14ac:dyDescent="0.2">
      <c r="F7240" s="47" t="str">
        <f ca="1">IF(_SF_CORE!$A$2="BLOCK",NA(),IF(OR(D7240="",E7240=""),"",E7240-D7240))</f>
        <v/>
      </c>
    </row>
    <row r="7241" spans="6:6" ht="16" x14ac:dyDescent="0.2">
      <c r="F7241" s="47" t="str">
        <f ca="1">IF(_SF_CORE!$A$2="BLOCK",NA(),IF(OR(D7241="",E7241=""),"",E7241-D7241))</f>
        <v/>
      </c>
    </row>
    <row r="7242" spans="6:6" ht="16" x14ac:dyDescent="0.2">
      <c r="F7242" s="47" t="str">
        <f ca="1">IF(_SF_CORE!$A$2="BLOCK",NA(),IF(OR(D7242="",E7242=""),"",E7242-D7242))</f>
        <v/>
      </c>
    </row>
    <row r="7243" spans="6:6" ht="16" x14ac:dyDescent="0.2">
      <c r="F7243" s="47" t="str">
        <f ca="1">IF(_SF_CORE!$A$2="BLOCK",NA(),IF(OR(D7243="",E7243=""),"",E7243-D7243))</f>
        <v/>
      </c>
    </row>
    <row r="7244" spans="6:6" ht="16" x14ac:dyDescent="0.2">
      <c r="F7244" s="47" t="str">
        <f ca="1">IF(_SF_CORE!$A$2="BLOCK",NA(),IF(OR(D7244="",E7244=""),"",E7244-D7244))</f>
        <v/>
      </c>
    </row>
    <row r="7245" spans="6:6" ht="16" x14ac:dyDescent="0.2">
      <c r="F7245" s="47" t="str">
        <f ca="1">IF(_SF_CORE!$A$2="BLOCK",NA(),IF(OR(D7245="",E7245=""),"",E7245-D7245))</f>
        <v/>
      </c>
    </row>
    <row r="7246" spans="6:6" ht="16" x14ac:dyDescent="0.2">
      <c r="F7246" s="47" t="str">
        <f ca="1">IF(_SF_CORE!$A$2="BLOCK",NA(),IF(OR(D7246="",E7246=""),"",E7246-D7246))</f>
        <v/>
      </c>
    </row>
    <row r="7247" spans="6:6" ht="16" x14ac:dyDescent="0.2">
      <c r="F7247" s="47" t="str">
        <f ca="1">IF(_SF_CORE!$A$2="BLOCK",NA(),IF(OR(D7247="",E7247=""),"",E7247-D7247))</f>
        <v/>
      </c>
    </row>
    <row r="7248" spans="6:6" ht="16" x14ac:dyDescent="0.2">
      <c r="F7248" s="47" t="str">
        <f ca="1">IF(_SF_CORE!$A$2="BLOCK",NA(),IF(OR(D7248="",E7248=""),"",E7248-D7248))</f>
        <v/>
      </c>
    </row>
    <row r="7249" spans="6:6" ht="16" x14ac:dyDescent="0.2">
      <c r="F7249" s="47" t="str">
        <f ca="1">IF(_SF_CORE!$A$2="BLOCK",NA(),IF(OR(D7249="",E7249=""),"",E7249-D7249))</f>
        <v/>
      </c>
    </row>
    <row r="7250" spans="6:6" ht="16" x14ac:dyDescent="0.2">
      <c r="F7250" s="47" t="str">
        <f ca="1">IF(_SF_CORE!$A$2="BLOCK",NA(),IF(OR(D7250="",E7250=""),"",E7250-D7250))</f>
        <v/>
      </c>
    </row>
    <row r="7251" spans="6:6" ht="16" x14ac:dyDescent="0.2">
      <c r="F7251" s="47" t="str">
        <f ca="1">IF(_SF_CORE!$A$2="BLOCK",NA(),IF(OR(D7251="",E7251=""),"",E7251-D7251))</f>
        <v/>
      </c>
    </row>
    <row r="7252" spans="6:6" ht="16" x14ac:dyDescent="0.2">
      <c r="F7252" s="47" t="str">
        <f ca="1">IF(_SF_CORE!$A$2="BLOCK",NA(),IF(OR(D7252="",E7252=""),"",E7252-D7252))</f>
        <v/>
      </c>
    </row>
    <row r="7253" spans="6:6" ht="16" x14ac:dyDescent="0.2">
      <c r="F7253" s="47" t="str">
        <f ca="1">IF(_SF_CORE!$A$2="BLOCK",NA(),IF(OR(D7253="",E7253=""),"",E7253-D7253))</f>
        <v/>
      </c>
    </row>
    <row r="7254" spans="6:6" ht="16" x14ac:dyDescent="0.2">
      <c r="F7254" s="47" t="str">
        <f ca="1">IF(_SF_CORE!$A$2="BLOCK",NA(),IF(OR(D7254="",E7254=""),"",E7254-D7254))</f>
        <v/>
      </c>
    </row>
    <row r="7255" spans="6:6" ht="16" x14ac:dyDescent="0.2">
      <c r="F7255" s="47" t="str">
        <f ca="1">IF(_SF_CORE!$A$2="BLOCK",NA(),IF(OR(D7255="",E7255=""),"",E7255-D7255))</f>
        <v/>
      </c>
    </row>
    <row r="7256" spans="6:6" ht="16" x14ac:dyDescent="0.2">
      <c r="F7256" s="47" t="str">
        <f ca="1">IF(_SF_CORE!$A$2="BLOCK",NA(),IF(OR(D7256="",E7256=""),"",E7256-D7256))</f>
        <v/>
      </c>
    </row>
    <row r="7257" spans="6:6" ht="16" x14ac:dyDescent="0.2">
      <c r="F7257" s="47" t="str">
        <f ca="1">IF(_SF_CORE!$A$2="BLOCK",NA(),IF(OR(D7257="",E7257=""),"",E7257-D7257))</f>
        <v/>
      </c>
    </row>
    <row r="7258" spans="6:6" ht="16" x14ac:dyDescent="0.2">
      <c r="F7258" s="47" t="str">
        <f ca="1">IF(_SF_CORE!$A$2="BLOCK",NA(),IF(OR(D7258="",E7258=""),"",E7258-D7258))</f>
        <v/>
      </c>
    </row>
    <row r="7259" spans="6:6" ht="16" x14ac:dyDescent="0.2">
      <c r="F7259" s="47" t="str">
        <f ca="1">IF(_SF_CORE!$A$2="BLOCK",NA(),IF(OR(D7259="",E7259=""),"",E7259-D7259))</f>
        <v/>
      </c>
    </row>
    <row r="7260" spans="6:6" ht="16" x14ac:dyDescent="0.2">
      <c r="F7260" s="47" t="str">
        <f ca="1">IF(_SF_CORE!$A$2="BLOCK",NA(),IF(OR(D7260="",E7260=""),"",E7260-D7260))</f>
        <v/>
      </c>
    </row>
    <row r="7261" spans="6:6" ht="16" x14ac:dyDescent="0.2">
      <c r="F7261" s="47" t="str">
        <f ca="1">IF(_SF_CORE!$A$2="BLOCK",NA(),IF(OR(D7261="",E7261=""),"",E7261-D7261))</f>
        <v/>
      </c>
    </row>
    <row r="7262" spans="6:6" ht="16" x14ac:dyDescent="0.2">
      <c r="F7262" s="47" t="str">
        <f ca="1">IF(_SF_CORE!$A$2="BLOCK",NA(),IF(OR(D7262="",E7262=""),"",E7262-D7262))</f>
        <v/>
      </c>
    </row>
    <row r="7263" spans="6:6" ht="16" x14ac:dyDescent="0.2">
      <c r="F7263" s="47" t="str">
        <f ca="1">IF(_SF_CORE!$A$2="BLOCK",NA(),IF(OR(D7263="",E7263=""),"",E7263-D7263))</f>
        <v/>
      </c>
    </row>
    <row r="7264" spans="6:6" ht="16" x14ac:dyDescent="0.2">
      <c r="F7264" s="47" t="str">
        <f ca="1">IF(_SF_CORE!$A$2="BLOCK",NA(),IF(OR(D7264="",E7264=""),"",E7264-D7264))</f>
        <v/>
      </c>
    </row>
    <row r="7265" spans="6:6" ht="16" x14ac:dyDescent="0.2">
      <c r="F7265" s="47" t="str">
        <f ca="1">IF(_SF_CORE!$A$2="BLOCK",NA(),IF(OR(D7265="",E7265=""),"",E7265-D7265))</f>
        <v/>
      </c>
    </row>
    <row r="7266" spans="6:6" ht="16" x14ac:dyDescent="0.2">
      <c r="F7266" s="47" t="str">
        <f ca="1">IF(_SF_CORE!$A$2="BLOCK",NA(),IF(OR(D7266="",E7266=""),"",E7266-D7266))</f>
        <v/>
      </c>
    </row>
    <row r="7267" spans="6:6" ht="16" x14ac:dyDescent="0.2">
      <c r="F7267" s="47" t="str">
        <f ca="1">IF(_SF_CORE!$A$2="BLOCK",NA(),IF(OR(D7267="",E7267=""),"",E7267-D7267))</f>
        <v/>
      </c>
    </row>
    <row r="7268" spans="6:6" ht="16" x14ac:dyDescent="0.2">
      <c r="F7268" s="47" t="str">
        <f ca="1">IF(_SF_CORE!$A$2="BLOCK",NA(),IF(OR(D7268="",E7268=""),"",E7268-D7268))</f>
        <v/>
      </c>
    </row>
    <row r="7269" spans="6:6" ht="16" x14ac:dyDescent="0.2">
      <c r="F7269" s="47" t="str">
        <f ca="1">IF(_SF_CORE!$A$2="BLOCK",NA(),IF(OR(D7269="",E7269=""),"",E7269-D7269))</f>
        <v/>
      </c>
    </row>
    <row r="7270" spans="6:6" ht="16" x14ac:dyDescent="0.2">
      <c r="F7270" s="47" t="str">
        <f ca="1">IF(_SF_CORE!$A$2="BLOCK",NA(),IF(OR(D7270="",E7270=""),"",E7270-D7270))</f>
        <v/>
      </c>
    </row>
    <row r="7271" spans="6:6" ht="16" x14ac:dyDescent="0.2">
      <c r="F7271" s="47" t="str">
        <f ca="1">IF(_SF_CORE!$A$2="BLOCK",NA(),IF(OR(D7271="",E7271=""),"",E7271-D7271))</f>
        <v/>
      </c>
    </row>
    <row r="7272" spans="6:6" ht="16" x14ac:dyDescent="0.2">
      <c r="F7272" s="47" t="str">
        <f ca="1">IF(_SF_CORE!$A$2="BLOCK",NA(),IF(OR(D7272="",E7272=""),"",E7272-D7272))</f>
        <v/>
      </c>
    </row>
    <row r="7273" spans="6:6" ht="16" x14ac:dyDescent="0.2">
      <c r="F7273" s="47" t="str">
        <f ca="1">IF(_SF_CORE!$A$2="BLOCK",NA(),IF(OR(D7273="",E7273=""),"",E7273-D7273))</f>
        <v/>
      </c>
    </row>
    <row r="7274" spans="6:6" ht="16" x14ac:dyDescent="0.2">
      <c r="F7274" s="47" t="str">
        <f ca="1">IF(_SF_CORE!$A$2="BLOCK",NA(),IF(OR(D7274="",E7274=""),"",E7274-D7274))</f>
        <v/>
      </c>
    </row>
    <row r="7275" spans="6:6" ht="16" x14ac:dyDescent="0.2">
      <c r="F7275" s="47" t="str">
        <f ca="1">IF(_SF_CORE!$A$2="BLOCK",NA(),IF(OR(D7275="",E7275=""),"",E7275-D7275))</f>
        <v/>
      </c>
    </row>
    <row r="7276" spans="6:6" ht="16" x14ac:dyDescent="0.2">
      <c r="F7276" s="47" t="str">
        <f ca="1">IF(_SF_CORE!$A$2="BLOCK",NA(),IF(OR(D7276="",E7276=""),"",E7276-D7276))</f>
        <v/>
      </c>
    </row>
    <row r="7277" spans="6:6" ht="16" x14ac:dyDescent="0.2">
      <c r="F7277" s="47" t="str">
        <f ca="1">IF(_SF_CORE!$A$2="BLOCK",NA(),IF(OR(D7277="",E7277=""),"",E7277-D7277))</f>
        <v/>
      </c>
    </row>
    <row r="7278" spans="6:6" ht="16" x14ac:dyDescent="0.2">
      <c r="F7278" s="47" t="str">
        <f ca="1">IF(_SF_CORE!$A$2="BLOCK",NA(),IF(OR(D7278="",E7278=""),"",E7278-D7278))</f>
        <v/>
      </c>
    </row>
    <row r="7279" spans="6:6" ht="16" x14ac:dyDescent="0.2">
      <c r="F7279" s="47" t="str">
        <f ca="1">IF(_SF_CORE!$A$2="BLOCK",NA(),IF(OR(D7279="",E7279=""),"",E7279-D7279))</f>
        <v/>
      </c>
    </row>
    <row r="7280" spans="6:6" ht="16" x14ac:dyDescent="0.2">
      <c r="F7280" s="47" t="str">
        <f ca="1">IF(_SF_CORE!$A$2="BLOCK",NA(),IF(OR(D7280="",E7280=""),"",E7280-D7280))</f>
        <v/>
      </c>
    </row>
    <row r="7281" spans="6:6" ht="16" x14ac:dyDescent="0.2">
      <c r="F7281" s="47" t="str">
        <f ca="1">IF(_SF_CORE!$A$2="BLOCK",NA(),IF(OR(D7281="",E7281=""),"",E7281-D7281))</f>
        <v/>
      </c>
    </row>
    <row r="7282" spans="6:6" ht="16" x14ac:dyDescent="0.2">
      <c r="F7282" s="47" t="str">
        <f ca="1">IF(_SF_CORE!$A$2="BLOCK",NA(),IF(OR(D7282="",E7282=""),"",E7282-D7282))</f>
        <v/>
      </c>
    </row>
    <row r="7283" spans="6:6" ht="16" x14ac:dyDescent="0.2">
      <c r="F7283" s="47" t="str">
        <f ca="1">IF(_SF_CORE!$A$2="BLOCK",NA(),IF(OR(D7283="",E7283=""),"",E7283-D7283))</f>
        <v/>
      </c>
    </row>
    <row r="7284" spans="6:6" ht="16" x14ac:dyDescent="0.2">
      <c r="F7284" s="47" t="str">
        <f ca="1">IF(_SF_CORE!$A$2="BLOCK",NA(),IF(OR(D7284="",E7284=""),"",E7284-D7284))</f>
        <v/>
      </c>
    </row>
    <row r="7285" spans="6:6" ht="16" x14ac:dyDescent="0.2">
      <c r="F7285" s="47" t="str">
        <f ca="1">IF(_SF_CORE!$A$2="BLOCK",NA(),IF(OR(D7285="",E7285=""),"",E7285-D7285))</f>
        <v/>
      </c>
    </row>
    <row r="7286" spans="6:6" ht="16" x14ac:dyDescent="0.2">
      <c r="F7286" s="47" t="str">
        <f ca="1">IF(_SF_CORE!$A$2="BLOCK",NA(),IF(OR(D7286="",E7286=""),"",E7286-D7286))</f>
        <v/>
      </c>
    </row>
    <row r="7287" spans="6:6" ht="16" x14ac:dyDescent="0.2">
      <c r="F7287" s="47" t="str">
        <f ca="1">IF(_SF_CORE!$A$2="BLOCK",NA(),IF(OR(D7287="",E7287=""),"",E7287-D7287))</f>
        <v/>
      </c>
    </row>
    <row r="7288" spans="6:6" ht="16" x14ac:dyDescent="0.2">
      <c r="F7288" s="47" t="str">
        <f ca="1">IF(_SF_CORE!$A$2="BLOCK",NA(),IF(OR(D7288="",E7288=""),"",E7288-D7288))</f>
        <v/>
      </c>
    </row>
    <row r="7289" spans="6:6" ht="16" x14ac:dyDescent="0.2">
      <c r="F7289" s="47" t="str">
        <f ca="1">IF(_SF_CORE!$A$2="BLOCK",NA(),IF(OR(D7289="",E7289=""),"",E7289-D7289))</f>
        <v/>
      </c>
    </row>
    <row r="7290" spans="6:6" ht="16" x14ac:dyDescent="0.2">
      <c r="F7290" s="47" t="str">
        <f ca="1">IF(_SF_CORE!$A$2="BLOCK",NA(),IF(OR(D7290="",E7290=""),"",E7290-D7290))</f>
        <v/>
      </c>
    </row>
    <row r="7291" spans="6:6" ht="16" x14ac:dyDescent="0.2">
      <c r="F7291" s="47" t="str">
        <f ca="1">IF(_SF_CORE!$A$2="BLOCK",NA(),IF(OR(D7291="",E7291=""),"",E7291-D7291))</f>
        <v/>
      </c>
    </row>
    <row r="7292" spans="6:6" ht="16" x14ac:dyDescent="0.2">
      <c r="F7292" s="47" t="str">
        <f ca="1">IF(_SF_CORE!$A$2="BLOCK",NA(),IF(OR(D7292="",E7292=""),"",E7292-D7292))</f>
        <v/>
      </c>
    </row>
    <row r="7293" spans="6:6" ht="16" x14ac:dyDescent="0.2">
      <c r="F7293" s="47" t="str">
        <f ca="1">IF(_SF_CORE!$A$2="BLOCK",NA(),IF(OR(D7293="",E7293=""),"",E7293-D7293))</f>
        <v/>
      </c>
    </row>
    <row r="7294" spans="6:6" ht="16" x14ac:dyDescent="0.2">
      <c r="F7294" s="47" t="str">
        <f ca="1">IF(_SF_CORE!$A$2="BLOCK",NA(),IF(OR(D7294="",E7294=""),"",E7294-D7294))</f>
        <v/>
      </c>
    </row>
    <row r="7295" spans="6:6" ht="16" x14ac:dyDescent="0.2">
      <c r="F7295" s="47" t="str">
        <f ca="1">IF(_SF_CORE!$A$2="BLOCK",NA(),IF(OR(D7295="",E7295=""),"",E7295-D7295))</f>
        <v/>
      </c>
    </row>
    <row r="7296" spans="6:6" ht="16" x14ac:dyDescent="0.2">
      <c r="F7296" s="47" t="str">
        <f ca="1">IF(_SF_CORE!$A$2="BLOCK",NA(),IF(OR(D7296="",E7296=""),"",E7296-D7296))</f>
        <v/>
      </c>
    </row>
    <row r="7297" spans="6:6" ht="16" x14ac:dyDescent="0.2">
      <c r="F7297" s="47" t="str">
        <f ca="1">IF(_SF_CORE!$A$2="BLOCK",NA(),IF(OR(D7297="",E7297=""),"",E7297-D7297))</f>
        <v/>
      </c>
    </row>
    <row r="7298" spans="6:6" ht="16" x14ac:dyDescent="0.2">
      <c r="F7298" s="47" t="str">
        <f ca="1">IF(_SF_CORE!$A$2="BLOCK",NA(),IF(OR(D7298="",E7298=""),"",E7298-D7298))</f>
        <v/>
      </c>
    </row>
    <row r="7299" spans="6:6" ht="16" x14ac:dyDescent="0.2">
      <c r="F7299" s="47" t="str">
        <f ca="1">IF(_SF_CORE!$A$2="BLOCK",NA(),IF(OR(D7299="",E7299=""),"",E7299-D7299))</f>
        <v/>
      </c>
    </row>
    <row r="7300" spans="6:6" ht="16" x14ac:dyDescent="0.2">
      <c r="F7300" s="47" t="str">
        <f ca="1">IF(_SF_CORE!$A$2="BLOCK",NA(),IF(OR(D7300="",E7300=""),"",E7300-D7300))</f>
        <v/>
      </c>
    </row>
    <row r="7301" spans="6:6" ht="16" x14ac:dyDescent="0.2">
      <c r="F7301" s="47" t="str">
        <f ca="1">IF(_SF_CORE!$A$2="BLOCK",NA(),IF(OR(D7301="",E7301=""),"",E7301-D7301))</f>
        <v/>
      </c>
    </row>
    <row r="7302" spans="6:6" ht="16" x14ac:dyDescent="0.2">
      <c r="F7302" s="47" t="str">
        <f ca="1">IF(_SF_CORE!$A$2="BLOCK",NA(),IF(OR(D7302="",E7302=""),"",E7302-D7302))</f>
        <v/>
      </c>
    </row>
    <row r="7303" spans="6:6" ht="16" x14ac:dyDescent="0.2">
      <c r="F7303" s="47" t="str">
        <f ca="1">IF(_SF_CORE!$A$2="BLOCK",NA(),IF(OR(D7303="",E7303=""),"",E7303-D7303))</f>
        <v/>
      </c>
    </row>
    <row r="7304" spans="6:6" ht="16" x14ac:dyDescent="0.2">
      <c r="F7304" s="47" t="str">
        <f ca="1">IF(_SF_CORE!$A$2="BLOCK",NA(),IF(OR(D7304="",E7304=""),"",E7304-D7304))</f>
        <v/>
      </c>
    </row>
    <row r="7305" spans="6:6" ht="16" x14ac:dyDescent="0.2">
      <c r="F7305" s="47" t="str">
        <f ca="1">IF(_SF_CORE!$A$2="BLOCK",NA(),IF(OR(D7305="",E7305=""),"",E7305-D7305))</f>
        <v/>
      </c>
    </row>
    <row r="7306" spans="6:6" ht="16" x14ac:dyDescent="0.2">
      <c r="F7306" s="47" t="str">
        <f ca="1">IF(_SF_CORE!$A$2="BLOCK",NA(),IF(OR(D7306="",E7306=""),"",E7306-D7306))</f>
        <v/>
      </c>
    </row>
    <row r="7307" spans="6:6" ht="16" x14ac:dyDescent="0.2">
      <c r="F7307" s="47" t="str">
        <f ca="1">IF(_SF_CORE!$A$2="BLOCK",NA(),IF(OR(D7307="",E7307=""),"",E7307-D7307))</f>
        <v/>
      </c>
    </row>
    <row r="7308" spans="6:6" ht="16" x14ac:dyDescent="0.2">
      <c r="F7308" s="47" t="str">
        <f ca="1">IF(_SF_CORE!$A$2="BLOCK",NA(),IF(OR(D7308="",E7308=""),"",E7308-D7308))</f>
        <v/>
      </c>
    </row>
    <row r="7309" spans="6:6" ht="16" x14ac:dyDescent="0.2">
      <c r="F7309" s="47" t="str">
        <f ca="1">IF(_SF_CORE!$A$2="BLOCK",NA(),IF(OR(D7309="",E7309=""),"",E7309-D7309))</f>
        <v/>
      </c>
    </row>
    <row r="7310" spans="6:6" ht="16" x14ac:dyDescent="0.2">
      <c r="F7310" s="47" t="str">
        <f ca="1">IF(_SF_CORE!$A$2="BLOCK",NA(),IF(OR(D7310="",E7310=""),"",E7310-D7310))</f>
        <v/>
      </c>
    </row>
    <row r="7311" spans="6:6" ht="16" x14ac:dyDescent="0.2">
      <c r="F7311" s="47" t="str">
        <f ca="1">IF(_SF_CORE!$A$2="BLOCK",NA(),IF(OR(D7311="",E7311=""),"",E7311-D7311))</f>
        <v/>
      </c>
    </row>
    <row r="7312" spans="6:6" ht="16" x14ac:dyDescent="0.2">
      <c r="F7312" s="47" t="str">
        <f ca="1">IF(_SF_CORE!$A$2="BLOCK",NA(),IF(OR(D7312="",E7312=""),"",E7312-D7312))</f>
        <v/>
      </c>
    </row>
    <row r="7313" spans="6:6" ht="16" x14ac:dyDescent="0.2">
      <c r="F7313" s="47" t="str">
        <f ca="1">IF(_SF_CORE!$A$2="BLOCK",NA(),IF(OR(D7313="",E7313=""),"",E7313-D7313))</f>
        <v/>
      </c>
    </row>
    <row r="7314" spans="6:6" ht="16" x14ac:dyDescent="0.2">
      <c r="F7314" s="47" t="str">
        <f ca="1">IF(_SF_CORE!$A$2="BLOCK",NA(),IF(OR(D7314="",E7314=""),"",E7314-D7314))</f>
        <v/>
      </c>
    </row>
    <row r="7315" spans="6:6" ht="16" x14ac:dyDescent="0.2">
      <c r="F7315" s="47" t="str">
        <f ca="1">IF(_SF_CORE!$A$2="BLOCK",NA(),IF(OR(D7315="",E7315=""),"",E7315-D7315))</f>
        <v/>
      </c>
    </row>
    <row r="7316" spans="6:6" ht="16" x14ac:dyDescent="0.2">
      <c r="F7316" s="47" t="str">
        <f ca="1">IF(_SF_CORE!$A$2="BLOCK",NA(),IF(OR(D7316="",E7316=""),"",E7316-D7316))</f>
        <v/>
      </c>
    </row>
    <row r="7317" spans="6:6" ht="16" x14ac:dyDescent="0.2">
      <c r="F7317" s="47" t="str">
        <f ca="1">IF(_SF_CORE!$A$2="BLOCK",NA(),IF(OR(D7317="",E7317=""),"",E7317-D7317))</f>
        <v/>
      </c>
    </row>
    <row r="7318" spans="6:6" ht="16" x14ac:dyDescent="0.2">
      <c r="F7318" s="47" t="str">
        <f ca="1">IF(_SF_CORE!$A$2="BLOCK",NA(),IF(OR(D7318="",E7318=""),"",E7318-D7318))</f>
        <v/>
      </c>
    </row>
    <row r="7319" spans="6:6" ht="16" x14ac:dyDescent="0.2">
      <c r="F7319" s="47" t="str">
        <f ca="1">IF(_SF_CORE!$A$2="BLOCK",NA(),IF(OR(D7319="",E7319=""),"",E7319-D7319))</f>
        <v/>
      </c>
    </row>
    <row r="7320" spans="6:6" ht="16" x14ac:dyDescent="0.2">
      <c r="F7320" s="47" t="str">
        <f ca="1">IF(_SF_CORE!$A$2="BLOCK",NA(),IF(OR(D7320="",E7320=""),"",E7320-D7320))</f>
        <v/>
      </c>
    </row>
    <row r="7321" spans="6:6" ht="16" x14ac:dyDescent="0.2">
      <c r="F7321" s="47" t="str">
        <f ca="1">IF(_SF_CORE!$A$2="BLOCK",NA(),IF(OR(D7321="",E7321=""),"",E7321-D7321))</f>
        <v/>
      </c>
    </row>
    <row r="7322" spans="6:6" ht="16" x14ac:dyDescent="0.2">
      <c r="F7322" s="47" t="str">
        <f ca="1">IF(_SF_CORE!$A$2="BLOCK",NA(),IF(OR(D7322="",E7322=""),"",E7322-D7322))</f>
        <v/>
      </c>
    </row>
    <row r="7323" spans="6:6" ht="16" x14ac:dyDescent="0.2">
      <c r="F7323" s="47" t="str">
        <f ca="1">IF(_SF_CORE!$A$2="BLOCK",NA(),IF(OR(D7323="",E7323=""),"",E7323-D7323))</f>
        <v/>
      </c>
    </row>
    <row r="7324" spans="6:6" ht="16" x14ac:dyDescent="0.2">
      <c r="F7324" s="47" t="str">
        <f ca="1">IF(_SF_CORE!$A$2="BLOCK",NA(),IF(OR(D7324="",E7324=""),"",E7324-D7324))</f>
        <v/>
      </c>
    </row>
    <row r="7325" spans="6:6" ht="16" x14ac:dyDescent="0.2">
      <c r="F7325" s="47" t="str">
        <f ca="1">IF(_SF_CORE!$A$2="BLOCK",NA(),IF(OR(D7325="",E7325=""),"",E7325-D7325))</f>
        <v/>
      </c>
    </row>
    <row r="7326" spans="6:6" ht="16" x14ac:dyDescent="0.2">
      <c r="F7326" s="47" t="str">
        <f ca="1">IF(_SF_CORE!$A$2="BLOCK",NA(),IF(OR(D7326="",E7326=""),"",E7326-D7326))</f>
        <v/>
      </c>
    </row>
    <row r="7327" spans="6:6" ht="16" x14ac:dyDescent="0.2">
      <c r="F7327" s="47" t="str">
        <f ca="1">IF(_SF_CORE!$A$2="BLOCK",NA(),IF(OR(D7327="",E7327=""),"",E7327-D7327))</f>
        <v/>
      </c>
    </row>
    <row r="7328" spans="6:6" ht="16" x14ac:dyDescent="0.2">
      <c r="F7328" s="47" t="str">
        <f ca="1">IF(_SF_CORE!$A$2="BLOCK",NA(),IF(OR(D7328="",E7328=""),"",E7328-D7328))</f>
        <v/>
      </c>
    </row>
    <row r="7329" spans="6:6" ht="16" x14ac:dyDescent="0.2">
      <c r="F7329" s="47" t="str">
        <f ca="1">IF(_SF_CORE!$A$2="BLOCK",NA(),IF(OR(D7329="",E7329=""),"",E7329-D7329))</f>
        <v/>
      </c>
    </row>
    <row r="7330" spans="6:6" ht="16" x14ac:dyDescent="0.2">
      <c r="F7330" s="47" t="str">
        <f ca="1">IF(_SF_CORE!$A$2="BLOCK",NA(),IF(OR(D7330="",E7330=""),"",E7330-D7330))</f>
        <v/>
      </c>
    </row>
    <row r="7331" spans="6:6" ht="16" x14ac:dyDescent="0.2">
      <c r="F7331" s="47" t="str">
        <f ca="1">IF(_SF_CORE!$A$2="BLOCK",NA(),IF(OR(D7331="",E7331=""),"",E7331-D7331))</f>
        <v/>
      </c>
    </row>
    <row r="7332" spans="6:6" ht="16" x14ac:dyDescent="0.2">
      <c r="F7332" s="47" t="str">
        <f ca="1">IF(_SF_CORE!$A$2="BLOCK",NA(),IF(OR(D7332="",E7332=""),"",E7332-D7332))</f>
        <v/>
      </c>
    </row>
    <row r="7333" spans="6:6" ht="16" x14ac:dyDescent="0.2">
      <c r="F7333" s="47" t="str">
        <f ca="1">IF(_SF_CORE!$A$2="BLOCK",NA(),IF(OR(D7333="",E7333=""),"",E7333-D7333))</f>
        <v/>
      </c>
    </row>
    <row r="7334" spans="6:6" ht="16" x14ac:dyDescent="0.2">
      <c r="F7334" s="47" t="str">
        <f ca="1">IF(_SF_CORE!$A$2="BLOCK",NA(),IF(OR(D7334="",E7334=""),"",E7334-D7334))</f>
        <v/>
      </c>
    </row>
    <row r="7335" spans="6:6" ht="16" x14ac:dyDescent="0.2">
      <c r="F7335" s="47" t="str">
        <f ca="1">IF(_SF_CORE!$A$2="BLOCK",NA(),IF(OR(D7335="",E7335=""),"",E7335-D7335))</f>
        <v/>
      </c>
    </row>
    <row r="7336" spans="6:6" ht="16" x14ac:dyDescent="0.2">
      <c r="F7336" s="47" t="str">
        <f ca="1">IF(_SF_CORE!$A$2="BLOCK",NA(),IF(OR(D7336="",E7336=""),"",E7336-D7336))</f>
        <v/>
      </c>
    </row>
    <row r="7337" spans="6:6" ht="16" x14ac:dyDescent="0.2">
      <c r="F7337" s="47" t="str">
        <f ca="1">IF(_SF_CORE!$A$2="BLOCK",NA(),IF(OR(D7337="",E7337=""),"",E7337-D7337))</f>
        <v/>
      </c>
    </row>
    <row r="7338" spans="6:6" ht="16" x14ac:dyDescent="0.2">
      <c r="F7338" s="47" t="str">
        <f ca="1">IF(_SF_CORE!$A$2="BLOCK",NA(),IF(OR(D7338="",E7338=""),"",E7338-D7338))</f>
        <v/>
      </c>
    </row>
    <row r="7339" spans="6:6" ht="16" x14ac:dyDescent="0.2">
      <c r="F7339" s="47" t="str">
        <f ca="1">IF(_SF_CORE!$A$2="BLOCK",NA(),IF(OR(D7339="",E7339=""),"",E7339-D7339))</f>
        <v/>
      </c>
    </row>
    <row r="7340" spans="6:6" ht="16" x14ac:dyDescent="0.2">
      <c r="F7340" s="47" t="str">
        <f ca="1">IF(_SF_CORE!$A$2="BLOCK",NA(),IF(OR(D7340="",E7340=""),"",E7340-D7340))</f>
        <v/>
      </c>
    </row>
    <row r="7341" spans="6:6" ht="16" x14ac:dyDescent="0.2">
      <c r="F7341" s="47" t="str">
        <f ca="1">IF(_SF_CORE!$A$2="BLOCK",NA(),IF(OR(D7341="",E7341=""),"",E7341-D7341))</f>
        <v/>
      </c>
    </row>
    <row r="7342" spans="6:6" ht="16" x14ac:dyDescent="0.2">
      <c r="F7342" s="47" t="str">
        <f ca="1">IF(_SF_CORE!$A$2="BLOCK",NA(),IF(OR(D7342="",E7342=""),"",E7342-D7342))</f>
        <v/>
      </c>
    </row>
    <row r="7343" spans="6:6" ht="16" x14ac:dyDescent="0.2">
      <c r="F7343" s="47" t="str">
        <f ca="1">IF(_SF_CORE!$A$2="BLOCK",NA(),IF(OR(D7343="",E7343=""),"",E7343-D7343))</f>
        <v/>
      </c>
    </row>
    <row r="7344" spans="6:6" ht="16" x14ac:dyDescent="0.2">
      <c r="F7344" s="47" t="str">
        <f ca="1">IF(_SF_CORE!$A$2="BLOCK",NA(),IF(OR(D7344="",E7344=""),"",E7344-D7344))</f>
        <v/>
      </c>
    </row>
    <row r="7345" spans="6:6" ht="16" x14ac:dyDescent="0.2">
      <c r="F7345" s="47" t="str">
        <f ca="1">IF(_SF_CORE!$A$2="BLOCK",NA(),IF(OR(D7345="",E7345=""),"",E7345-D7345))</f>
        <v/>
      </c>
    </row>
    <row r="7346" spans="6:6" ht="16" x14ac:dyDescent="0.2">
      <c r="F7346" s="47" t="str">
        <f ca="1">IF(_SF_CORE!$A$2="BLOCK",NA(),IF(OR(D7346="",E7346=""),"",E7346-D7346))</f>
        <v/>
      </c>
    </row>
    <row r="7347" spans="6:6" ht="16" x14ac:dyDescent="0.2">
      <c r="F7347" s="47" t="str">
        <f ca="1">IF(_SF_CORE!$A$2="BLOCK",NA(),IF(OR(D7347="",E7347=""),"",E7347-D7347))</f>
        <v/>
      </c>
    </row>
    <row r="7348" spans="6:6" ht="16" x14ac:dyDescent="0.2">
      <c r="F7348" s="47" t="str">
        <f ca="1">IF(_SF_CORE!$A$2="BLOCK",NA(),IF(OR(D7348="",E7348=""),"",E7348-D7348))</f>
        <v/>
      </c>
    </row>
    <row r="7349" spans="6:6" ht="16" x14ac:dyDescent="0.2">
      <c r="F7349" s="47" t="str">
        <f ca="1">IF(_SF_CORE!$A$2="BLOCK",NA(),IF(OR(D7349="",E7349=""),"",E7349-D7349))</f>
        <v/>
      </c>
    </row>
    <row r="7350" spans="6:6" ht="16" x14ac:dyDescent="0.2">
      <c r="F7350" s="47" t="str">
        <f ca="1">IF(_SF_CORE!$A$2="BLOCK",NA(),IF(OR(D7350="",E7350=""),"",E7350-D7350))</f>
        <v/>
      </c>
    </row>
    <row r="7351" spans="6:6" ht="16" x14ac:dyDescent="0.2">
      <c r="F7351" s="47" t="str">
        <f ca="1">IF(_SF_CORE!$A$2="BLOCK",NA(),IF(OR(D7351="",E7351=""),"",E7351-D7351))</f>
        <v/>
      </c>
    </row>
    <row r="7352" spans="6:6" ht="16" x14ac:dyDescent="0.2">
      <c r="F7352" s="47" t="str">
        <f ca="1">IF(_SF_CORE!$A$2="BLOCK",NA(),IF(OR(D7352="",E7352=""),"",E7352-D7352))</f>
        <v/>
      </c>
    </row>
    <row r="7353" spans="6:6" ht="16" x14ac:dyDescent="0.2">
      <c r="F7353" s="47" t="str">
        <f ca="1">IF(_SF_CORE!$A$2="BLOCK",NA(),IF(OR(D7353="",E7353=""),"",E7353-D7353))</f>
        <v/>
      </c>
    </row>
    <row r="7354" spans="6:6" ht="16" x14ac:dyDescent="0.2">
      <c r="F7354" s="47" t="str">
        <f ca="1">IF(_SF_CORE!$A$2="BLOCK",NA(),IF(OR(D7354="",E7354=""),"",E7354-D7354))</f>
        <v/>
      </c>
    </row>
    <row r="7355" spans="6:6" ht="16" x14ac:dyDescent="0.2">
      <c r="F7355" s="47" t="str">
        <f ca="1">IF(_SF_CORE!$A$2="BLOCK",NA(),IF(OR(D7355="",E7355=""),"",E7355-D7355))</f>
        <v/>
      </c>
    </row>
    <row r="7356" spans="6:6" ht="16" x14ac:dyDescent="0.2">
      <c r="F7356" s="47" t="str">
        <f ca="1">IF(_SF_CORE!$A$2="BLOCK",NA(),IF(OR(D7356="",E7356=""),"",E7356-D7356))</f>
        <v/>
      </c>
    </row>
    <row r="7357" spans="6:6" ht="16" x14ac:dyDescent="0.2">
      <c r="F7357" s="47" t="str">
        <f ca="1">IF(_SF_CORE!$A$2="BLOCK",NA(),IF(OR(D7357="",E7357=""),"",E7357-D7357))</f>
        <v/>
      </c>
    </row>
    <row r="7358" spans="6:6" ht="16" x14ac:dyDescent="0.2">
      <c r="F7358" s="47" t="str">
        <f ca="1">IF(_SF_CORE!$A$2="BLOCK",NA(),IF(OR(D7358="",E7358=""),"",E7358-D7358))</f>
        <v/>
      </c>
    </row>
    <row r="7359" spans="6:6" ht="16" x14ac:dyDescent="0.2">
      <c r="F7359" s="47" t="str">
        <f ca="1">IF(_SF_CORE!$A$2="BLOCK",NA(),IF(OR(D7359="",E7359=""),"",E7359-D7359))</f>
        <v/>
      </c>
    </row>
    <row r="7360" spans="6:6" ht="16" x14ac:dyDescent="0.2">
      <c r="F7360" s="47" t="str">
        <f ca="1">IF(_SF_CORE!$A$2="BLOCK",NA(),IF(OR(D7360="",E7360=""),"",E7360-D7360))</f>
        <v/>
      </c>
    </row>
    <row r="7361" spans="6:6" ht="16" x14ac:dyDescent="0.2">
      <c r="F7361" s="47" t="str">
        <f ca="1">IF(_SF_CORE!$A$2="BLOCK",NA(),IF(OR(D7361="",E7361=""),"",E7361-D7361))</f>
        <v/>
      </c>
    </row>
    <row r="7362" spans="6:6" ht="16" x14ac:dyDescent="0.2">
      <c r="F7362" s="47" t="str">
        <f ca="1">IF(_SF_CORE!$A$2="BLOCK",NA(),IF(OR(D7362="",E7362=""),"",E7362-D7362))</f>
        <v/>
      </c>
    </row>
    <row r="7363" spans="6:6" ht="16" x14ac:dyDescent="0.2">
      <c r="F7363" s="47" t="str">
        <f ca="1">IF(_SF_CORE!$A$2="BLOCK",NA(),IF(OR(D7363="",E7363=""),"",E7363-D7363))</f>
        <v/>
      </c>
    </row>
    <row r="7364" spans="6:6" ht="16" x14ac:dyDescent="0.2">
      <c r="F7364" s="47" t="str">
        <f ca="1">IF(_SF_CORE!$A$2="BLOCK",NA(),IF(OR(D7364="",E7364=""),"",E7364-D7364))</f>
        <v/>
      </c>
    </row>
    <row r="7365" spans="6:6" ht="16" x14ac:dyDescent="0.2">
      <c r="F7365" s="47" t="str">
        <f ca="1">IF(_SF_CORE!$A$2="BLOCK",NA(),IF(OR(D7365="",E7365=""),"",E7365-D7365))</f>
        <v/>
      </c>
    </row>
    <row r="7366" spans="6:6" ht="16" x14ac:dyDescent="0.2">
      <c r="F7366" s="47" t="str">
        <f ca="1">IF(_SF_CORE!$A$2="BLOCK",NA(),IF(OR(D7366="",E7366=""),"",E7366-D7366))</f>
        <v/>
      </c>
    </row>
    <row r="7367" spans="6:6" ht="16" x14ac:dyDescent="0.2">
      <c r="F7367" s="47" t="str">
        <f ca="1">IF(_SF_CORE!$A$2="BLOCK",NA(),IF(OR(D7367="",E7367=""),"",E7367-D7367))</f>
        <v/>
      </c>
    </row>
    <row r="7368" spans="6:6" ht="16" x14ac:dyDescent="0.2">
      <c r="F7368" s="47" t="str">
        <f ca="1">IF(_SF_CORE!$A$2="BLOCK",NA(),IF(OR(D7368="",E7368=""),"",E7368-D7368))</f>
        <v/>
      </c>
    </row>
    <row r="7369" spans="6:6" ht="16" x14ac:dyDescent="0.2">
      <c r="F7369" s="47" t="str">
        <f ca="1">IF(_SF_CORE!$A$2="BLOCK",NA(),IF(OR(D7369="",E7369=""),"",E7369-D7369))</f>
        <v/>
      </c>
    </row>
    <row r="7370" spans="6:6" ht="16" x14ac:dyDescent="0.2">
      <c r="F7370" s="47" t="str">
        <f ca="1">IF(_SF_CORE!$A$2="BLOCK",NA(),IF(OR(D7370="",E7370=""),"",E7370-D7370))</f>
        <v/>
      </c>
    </row>
    <row r="7371" spans="6:6" ht="16" x14ac:dyDescent="0.2">
      <c r="F7371" s="47" t="str">
        <f ca="1">IF(_SF_CORE!$A$2="BLOCK",NA(),IF(OR(D7371="",E7371=""),"",E7371-D7371))</f>
        <v/>
      </c>
    </row>
    <row r="7372" spans="6:6" ht="16" x14ac:dyDescent="0.2">
      <c r="F7372" s="47" t="str">
        <f ca="1">IF(_SF_CORE!$A$2="BLOCK",NA(),IF(OR(D7372="",E7372=""),"",E7372-D7372))</f>
        <v/>
      </c>
    </row>
    <row r="7373" spans="6:6" ht="16" x14ac:dyDescent="0.2">
      <c r="F7373" s="47" t="str">
        <f ca="1">IF(_SF_CORE!$A$2="BLOCK",NA(),IF(OR(D7373="",E7373=""),"",E7373-D7373))</f>
        <v/>
      </c>
    </row>
    <row r="7374" spans="6:6" ht="16" x14ac:dyDescent="0.2">
      <c r="F7374" s="47" t="str">
        <f ca="1">IF(_SF_CORE!$A$2="BLOCK",NA(),IF(OR(D7374="",E7374=""),"",E7374-D7374))</f>
        <v/>
      </c>
    </row>
    <row r="7375" spans="6:6" ht="16" x14ac:dyDescent="0.2">
      <c r="F7375" s="47" t="str">
        <f ca="1">IF(_SF_CORE!$A$2="BLOCK",NA(),IF(OR(D7375="",E7375=""),"",E7375-D7375))</f>
        <v/>
      </c>
    </row>
    <row r="7376" spans="6:6" ht="16" x14ac:dyDescent="0.2">
      <c r="F7376" s="47" t="str">
        <f ca="1">IF(_SF_CORE!$A$2="BLOCK",NA(),IF(OR(D7376="",E7376=""),"",E7376-D7376))</f>
        <v/>
      </c>
    </row>
    <row r="7377" spans="6:6" ht="16" x14ac:dyDescent="0.2">
      <c r="F7377" s="47" t="str">
        <f ca="1">IF(_SF_CORE!$A$2="BLOCK",NA(),IF(OR(D7377="",E7377=""),"",E7377-D7377))</f>
        <v/>
      </c>
    </row>
    <row r="7378" spans="6:6" ht="16" x14ac:dyDescent="0.2">
      <c r="F7378" s="47" t="str">
        <f ca="1">IF(_SF_CORE!$A$2="BLOCK",NA(),IF(OR(D7378="",E7378=""),"",E7378-D7378))</f>
        <v/>
      </c>
    </row>
    <row r="7379" spans="6:6" ht="16" x14ac:dyDescent="0.2">
      <c r="F7379" s="47" t="str">
        <f ca="1">IF(_SF_CORE!$A$2="BLOCK",NA(),IF(OR(D7379="",E7379=""),"",E7379-D7379))</f>
        <v/>
      </c>
    </row>
    <row r="7380" spans="6:6" ht="16" x14ac:dyDescent="0.2">
      <c r="F7380" s="47" t="str">
        <f ca="1">IF(_SF_CORE!$A$2="BLOCK",NA(),IF(OR(D7380="",E7380=""),"",E7380-D7380))</f>
        <v/>
      </c>
    </row>
    <row r="7381" spans="6:6" ht="16" x14ac:dyDescent="0.2">
      <c r="F7381" s="47" t="str">
        <f ca="1">IF(_SF_CORE!$A$2="BLOCK",NA(),IF(OR(D7381="",E7381=""),"",E7381-D7381))</f>
        <v/>
      </c>
    </row>
    <row r="7382" spans="6:6" ht="16" x14ac:dyDescent="0.2">
      <c r="F7382" s="47" t="str">
        <f ca="1">IF(_SF_CORE!$A$2="BLOCK",NA(),IF(OR(D7382="",E7382=""),"",E7382-D7382))</f>
        <v/>
      </c>
    </row>
    <row r="7383" spans="6:6" ht="16" x14ac:dyDescent="0.2">
      <c r="F7383" s="47" t="str">
        <f ca="1">IF(_SF_CORE!$A$2="BLOCK",NA(),IF(OR(D7383="",E7383=""),"",E7383-D7383))</f>
        <v/>
      </c>
    </row>
    <row r="7384" spans="6:6" ht="16" x14ac:dyDescent="0.2">
      <c r="F7384" s="47" t="str">
        <f ca="1">IF(_SF_CORE!$A$2="BLOCK",NA(),IF(OR(D7384="",E7384=""),"",E7384-D7384))</f>
        <v/>
      </c>
    </row>
    <row r="7385" spans="6:6" ht="16" x14ac:dyDescent="0.2">
      <c r="F7385" s="47" t="str">
        <f ca="1">IF(_SF_CORE!$A$2="BLOCK",NA(),IF(OR(D7385="",E7385=""),"",E7385-D7385))</f>
        <v/>
      </c>
    </row>
    <row r="7386" spans="6:6" ht="16" x14ac:dyDescent="0.2">
      <c r="F7386" s="47" t="str">
        <f ca="1">IF(_SF_CORE!$A$2="BLOCK",NA(),IF(OR(D7386="",E7386=""),"",E7386-D7386))</f>
        <v/>
      </c>
    </row>
    <row r="7387" spans="6:6" ht="16" x14ac:dyDescent="0.2">
      <c r="F7387" s="47" t="str">
        <f ca="1">IF(_SF_CORE!$A$2="BLOCK",NA(),IF(OR(D7387="",E7387=""),"",E7387-D7387))</f>
        <v/>
      </c>
    </row>
    <row r="7388" spans="6:6" ht="16" x14ac:dyDescent="0.2">
      <c r="F7388" s="47" t="str">
        <f ca="1">IF(_SF_CORE!$A$2="BLOCK",NA(),IF(OR(D7388="",E7388=""),"",E7388-D7388))</f>
        <v/>
      </c>
    </row>
    <row r="7389" spans="6:6" ht="16" x14ac:dyDescent="0.2">
      <c r="F7389" s="47" t="str">
        <f ca="1">IF(_SF_CORE!$A$2="BLOCK",NA(),IF(OR(D7389="",E7389=""),"",E7389-D7389))</f>
        <v/>
      </c>
    </row>
    <row r="7390" spans="6:6" ht="16" x14ac:dyDescent="0.2">
      <c r="F7390" s="47" t="str">
        <f ca="1">IF(_SF_CORE!$A$2="BLOCK",NA(),IF(OR(D7390="",E7390=""),"",E7390-D7390))</f>
        <v/>
      </c>
    </row>
    <row r="7391" spans="6:6" ht="16" x14ac:dyDescent="0.2">
      <c r="F7391" s="47" t="str">
        <f ca="1">IF(_SF_CORE!$A$2="BLOCK",NA(),IF(OR(D7391="",E7391=""),"",E7391-D7391))</f>
        <v/>
      </c>
    </row>
    <row r="7392" spans="6:6" ht="16" x14ac:dyDescent="0.2">
      <c r="F7392" s="47" t="str">
        <f ca="1">IF(_SF_CORE!$A$2="BLOCK",NA(),IF(OR(D7392="",E7392=""),"",E7392-D7392))</f>
        <v/>
      </c>
    </row>
    <row r="7393" spans="6:6" ht="16" x14ac:dyDescent="0.2">
      <c r="F7393" s="47" t="str">
        <f ca="1">IF(_SF_CORE!$A$2="BLOCK",NA(),IF(OR(D7393="",E7393=""),"",E7393-D7393))</f>
        <v/>
      </c>
    </row>
    <row r="7394" spans="6:6" ht="16" x14ac:dyDescent="0.2">
      <c r="F7394" s="47" t="str">
        <f ca="1">IF(_SF_CORE!$A$2="BLOCK",NA(),IF(OR(D7394="",E7394=""),"",E7394-D7394))</f>
        <v/>
      </c>
    </row>
    <row r="7395" spans="6:6" ht="16" x14ac:dyDescent="0.2">
      <c r="F7395" s="47" t="str">
        <f ca="1">IF(_SF_CORE!$A$2="BLOCK",NA(),IF(OR(D7395="",E7395=""),"",E7395-D7395))</f>
        <v/>
      </c>
    </row>
    <row r="7396" spans="6:6" ht="16" x14ac:dyDescent="0.2">
      <c r="F7396" s="47" t="str">
        <f ca="1">IF(_SF_CORE!$A$2="BLOCK",NA(),IF(OR(D7396="",E7396=""),"",E7396-D7396))</f>
        <v/>
      </c>
    </row>
    <row r="7397" spans="6:6" ht="16" x14ac:dyDescent="0.2">
      <c r="F7397" s="47" t="str">
        <f ca="1">IF(_SF_CORE!$A$2="BLOCK",NA(),IF(OR(D7397="",E7397=""),"",E7397-D7397))</f>
        <v/>
      </c>
    </row>
    <row r="7398" spans="6:6" ht="16" x14ac:dyDescent="0.2">
      <c r="F7398" s="47" t="str">
        <f ca="1">IF(_SF_CORE!$A$2="BLOCK",NA(),IF(OR(D7398="",E7398=""),"",E7398-D7398))</f>
        <v/>
      </c>
    </row>
    <row r="7399" spans="6:6" ht="16" x14ac:dyDescent="0.2">
      <c r="F7399" s="47" t="str">
        <f ca="1">IF(_SF_CORE!$A$2="BLOCK",NA(),IF(OR(D7399="",E7399=""),"",E7399-D7399))</f>
        <v/>
      </c>
    </row>
    <row r="7400" spans="6:6" ht="16" x14ac:dyDescent="0.2">
      <c r="F7400" s="47" t="str">
        <f ca="1">IF(_SF_CORE!$A$2="BLOCK",NA(),IF(OR(D7400="",E7400=""),"",E7400-D7400))</f>
        <v/>
      </c>
    </row>
    <row r="7401" spans="6:6" ht="16" x14ac:dyDescent="0.2">
      <c r="F7401" s="47" t="str">
        <f ca="1">IF(_SF_CORE!$A$2="BLOCK",NA(),IF(OR(D7401="",E7401=""),"",E7401-D7401))</f>
        <v/>
      </c>
    </row>
    <row r="7402" spans="6:6" ht="16" x14ac:dyDescent="0.2">
      <c r="F7402" s="47" t="str">
        <f ca="1">IF(_SF_CORE!$A$2="BLOCK",NA(),IF(OR(D7402="",E7402=""),"",E7402-D7402))</f>
        <v/>
      </c>
    </row>
    <row r="7403" spans="6:6" ht="16" x14ac:dyDescent="0.2">
      <c r="F7403" s="47" t="str">
        <f ca="1">IF(_SF_CORE!$A$2="BLOCK",NA(),IF(OR(D7403="",E7403=""),"",E7403-D7403))</f>
        <v/>
      </c>
    </row>
    <row r="7404" spans="6:6" ht="16" x14ac:dyDescent="0.2">
      <c r="F7404" s="47" t="str">
        <f ca="1">IF(_SF_CORE!$A$2="BLOCK",NA(),IF(OR(D7404="",E7404=""),"",E7404-D7404))</f>
        <v/>
      </c>
    </row>
    <row r="7405" spans="6:6" ht="16" x14ac:dyDescent="0.2">
      <c r="F7405" s="47" t="str">
        <f ca="1">IF(_SF_CORE!$A$2="BLOCK",NA(),IF(OR(D7405="",E7405=""),"",E7405-D7405))</f>
        <v/>
      </c>
    </row>
    <row r="7406" spans="6:6" ht="16" x14ac:dyDescent="0.2">
      <c r="F7406" s="47" t="str">
        <f ca="1">IF(_SF_CORE!$A$2="BLOCK",NA(),IF(OR(D7406="",E7406=""),"",E7406-D7406))</f>
        <v/>
      </c>
    </row>
    <row r="7407" spans="6:6" ht="16" x14ac:dyDescent="0.2">
      <c r="F7407" s="47" t="str">
        <f ca="1">IF(_SF_CORE!$A$2="BLOCK",NA(),IF(OR(D7407="",E7407=""),"",E7407-D7407))</f>
        <v/>
      </c>
    </row>
    <row r="7408" spans="6:6" ht="16" x14ac:dyDescent="0.2">
      <c r="F7408" s="47" t="str">
        <f ca="1">IF(_SF_CORE!$A$2="BLOCK",NA(),IF(OR(D7408="",E7408=""),"",E7408-D7408))</f>
        <v/>
      </c>
    </row>
    <row r="7409" spans="6:6" ht="16" x14ac:dyDescent="0.2">
      <c r="F7409" s="47" t="str">
        <f ca="1">IF(_SF_CORE!$A$2="BLOCK",NA(),IF(OR(D7409="",E7409=""),"",E7409-D7409))</f>
        <v/>
      </c>
    </row>
    <row r="7410" spans="6:6" ht="16" x14ac:dyDescent="0.2">
      <c r="F7410" s="47" t="str">
        <f ca="1">IF(_SF_CORE!$A$2="BLOCK",NA(),IF(OR(D7410="",E7410=""),"",E7410-D7410))</f>
        <v/>
      </c>
    </row>
    <row r="7411" spans="6:6" ht="16" x14ac:dyDescent="0.2">
      <c r="F7411" s="47" t="str">
        <f ca="1">IF(_SF_CORE!$A$2="BLOCK",NA(),IF(OR(D7411="",E7411=""),"",E7411-D7411))</f>
        <v/>
      </c>
    </row>
    <row r="7412" spans="6:6" ht="16" x14ac:dyDescent="0.2">
      <c r="F7412" s="47" t="str">
        <f ca="1">IF(_SF_CORE!$A$2="BLOCK",NA(),IF(OR(D7412="",E7412=""),"",E7412-D7412))</f>
        <v/>
      </c>
    </row>
    <row r="7413" spans="6:6" ht="16" x14ac:dyDescent="0.2">
      <c r="F7413" s="47" t="str">
        <f ca="1">IF(_SF_CORE!$A$2="BLOCK",NA(),IF(OR(D7413="",E7413=""),"",E7413-D7413))</f>
        <v/>
      </c>
    </row>
    <row r="7414" spans="6:6" ht="16" x14ac:dyDescent="0.2">
      <c r="F7414" s="47" t="str">
        <f ca="1">IF(_SF_CORE!$A$2="BLOCK",NA(),IF(OR(D7414="",E7414=""),"",E7414-D7414))</f>
        <v/>
      </c>
    </row>
    <row r="7415" spans="6:6" ht="16" x14ac:dyDescent="0.2">
      <c r="F7415" s="47" t="str">
        <f ca="1">IF(_SF_CORE!$A$2="BLOCK",NA(),IF(OR(D7415="",E7415=""),"",E7415-D7415))</f>
        <v/>
      </c>
    </row>
    <row r="7416" spans="6:6" ht="16" x14ac:dyDescent="0.2">
      <c r="F7416" s="47" t="str">
        <f ca="1">IF(_SF_CORE!$A$2="BLOCK",NA(),IF(OR(D7416="",E7416=""),"",E7416-D7416))</f>
        <v/>
      </c>
    </row>
    <row r="7417" spans="6:6" ht="16" x14ac:dyDescent="0.2">
      <c r="F7417" s="47" t="str">
        <f ca="1">IF(_SF_CORE!$A$2="BLOCK",NA(),IF(OR(D7417="",E7417=""),"",E7417-D7417))</f>
        <v/>
      </c>
    </row>
    <row r="7418" spans="6:6" ht="16" x14ac:dyDescent="0.2">
      <c r="F7418" s="47" t="str">
        <f ca="1">IF(_SF_CORE!$A$2="BLOCK",NA(),IF(OR(D7418="",E7418=""),"",E7418-D7418))</f>
        <v/>
      </c>
    </row>
    <row r="7419" spans="6:6" ht="16" x14ac:dyDescent="0.2">
      <c r="F7419" s="47" t="str">
        <f ca="1">IF(_SF_CORE!$A$2="BLOCK",NA(),IF(OR(D7419="",E7419=""),"",E7419-D7419))</f>
        <v/>
      </c>
    </row>
    <row r="7420" spans="6:6" ht="16" x14ac:dyDescent="0.2">
      <c r="F7420" s="47" t="str">
        <f ca="1">IF(_SF_CORE!$A$2="BLOCK",NA(),IF(OR(D7420="",E7420=""),"",E7420-D7420))</f>
        <v/>
      </c>
    </row>
    <row r="7421" spans="6:6" ht="16" x14ac:dyDescent="0.2">
      <c r="F7421" s="47" t="str">
        <f ca="1">IF(_SF_CORE!$A$2="BLOCK",NA(),IF(OR(D7421="",E7421=""),"",E7421-D7421))</f>
        <v/>
      </c>
    </row>
    <row r="7422" spans="6:6" ht="16" x14ac:dyDescent="0.2">
      <c r="F7422" s="47" t="str">
        <f ca="1">IF(_SF_CORE!$A$2="BLOCK",NA(),IF(OR(D7422="",E7422=""),"",E7422-D7422))</f>
        <v/>
      </c>
    </row>
    <row r="7423" spans="6:6" ht="16" x14ac:dyDescent="0.2">
      <c r="F7423" s="47" t="str">
        <f ca="1">IF(_SF_CORE!$A$2="BLOCK",NA(),IF(OR(D7423="",E7423=""),"",E7423-D7423))</f>
        <v/>
      </c>
    </row>
    <row r="7424" spans="6:6" ht="16" x14ac:dyDescent="0.2">
      <c r="F7424" s="47" t="str">
        <f ca="1">IF(_SF_CORE!$A$2="BLOCK",NA(),IF(OR(D7424="",E7424=""),"",E7424-D7424))</f>
        <v/>
      </c>
    </row>
    <row r="7425" spans="6:6" ht="16" x14ac:dyDescent="0.2">
      <c r="F7425" s="47" t="str">
        <f ca="1">IF(_SF_CORE!$A$2="BLOCK",NA(),IF(OR(D7425="",E7425=""),"",E7425-D7425))</f>
        <v/>
      </c>
    </row>
    <row r="7426" spans="6:6" ht="16" x14ac:dyDescent="0.2">
      <c r="F7426" s="47" t="str">
        <f ca="1">IF(_SF_CORE!$A$2="BLOCK",NA(),IF(OR(D7426="",E7426=""),"",E7426-D7426))</f>
        <v/>
      </c>
    </row>
    <row r="7427" spans="6:6" ht="16" x14ac:dyDescent="0.2">
      <c r="F7427" s="47" t="str">
        <f ca="1">IF(_SF_CORE!$A$2="BLOCK",NA(),IF(OR(D7427="",E7427=""),"",E7427-D7427))</f>
        <v/>
      </c>
    </row>
    <row r="7428" spans="6:6" ht="16" x14ac:dyDescent="0.2">
      <c r="F7428" s="47" t="str">
        <f ca="1">IF(_SF_CORE!$A$2="BLOCK",NA(),IF(OR(D7428="",E7428=""),"",E7428-D7428))</f>
        <v/>
      </c>
    </row>
    <row r="7429" spans="6:6" ht="16" x14ac:dyDescent="0.2">
      <c r="F7429" s="47" t="str">
        <f ca="1">IF(_SF_CORE!$A$2="BLOCK",NA(),IF(OR(D7429="",E7429=""),"",E7429-D7429))</f>
        <v/>
      </c>
    </row>
    <row r="7430" spans="6:6" ht="16" x14ac:dyDescent="0.2">
      <c r="F7430" s="47" t="str">
        <f ca="1">IF(_SF_CORE!$A$2="BLOCK",NA(),IF(OR(D7430="",E7430=""),"",E7430-D7430))</f>
        <v/>
      </c>
    </row>
    <row r="7431" spans="6:6" ht="16" x14ac:dyDescent="0.2">
      <c r="F7431" s="47" t="str">
        <f ca="1">IF(_SF_CORE!$A$2="BLOCK",NA(),IF(OR(D7431="",E7431=""),"",E7431-D7431))</f>
        <v/>
      </c>
    </row>
    <row r="7432" spans="6:6" ht="16" x14ac:dyDescent="0.2">
      <c r="F7432" s="47" t="str">
        <f ca="1">IF(_SF_CORE!$A$2="BLOCK",NA(),IF(OR(D7432="",E7432=""),"",E7432-D7432))</f>
        <v/>
      </c>
    </row>
    <row r="7433" spans="6:6" ht="16" x14ac:dyDescent="0.2">
      <c r="F7433" s="47" t="str">
        <f ca="1">IF(_SF_CORE!$A$2="BLOCK",NA(),IF(OR(D7433="",E7433=""),"",E7433-D7433))</f>
        <v/>
      </c>
    </row>
    <row r="7434" spans="6:6" ht="16" x14ac:dyDescent="0.2">
      <c r="F7434" s="47" t="str">
        <f ca="1">IF(_SF_CORE!$A$2="BLOCK",NA(),IF(OR(D7434="",E7434=""),"",E7434-D7434))</f>
        <v/>
      </c>
    </row>
    <row r="7435" spans="6:6" ht="16" x14ac:dyDescent="0.2">
      <c r="F7435" s="47" t="str">
        <f ca="1">IF(_SF_CORE!$A$2="BLOCK",NA(),IF(OR(D7435="",E7435=""),"",E7435-D7435))</f>
        <v/>
      </c>
    </row>
    <row r="7436" spans="6:6" ht="16" x14ac:dyDescent="0.2">
      <c r="F7436" s="47" t="str">
        <f ca="1">IF(_SF_CORE!$A$2="BLOCK",NA(),IF(OR(D7436="",E7436=""),"",E7436-D7436))</f>
        <v/>
      </c>
    </row>
    <row r="7437" spans="6:6" ht="16" x14ac:dyDescent="0.2">
      <c r="F7437" s="47" t="str">
        <f ca="1">IF(_SF_CORE!$A$2="BLOCK",NA(),IF(OR(D7437="",E7437=""),"",E7437-D7437))</f>
        <v/>
      </c>
    </row>
    <row r="7438" spans="6:6" ht="16" x14ac:dyDescent="0.2">
      <c r="F7438" s="47" t="str">
        <f ca="1">IF(_SF_CORE!$A$2="BLOCK",NA(),IF(OR(D7438="",E7438=""),"",E7438-D7438))</f>
        <v/>
      </c>
    </row>
    <row r="7439" spans="6:6" ht="16" x14ac:dyDescent="0.2">
      <c r="F7439" s="47" t="str">
        <f ca="1">IF(_SF_CORE!$A$2="BLOCK",NA(),IF(OR(D7439="",E7439=""),"",E7439-D7439))</f>
        <v/>
      </c>
    </row>
    <row r="7440" spans="6:6" ht="16" x14ac:dyDescent="0.2">
      <c r="F7440" s="47" t="str">
        <f ca="1">IF(_SF_CORE!$A$2="BLOCK",NA(),IF(OR(D7440="",E7440=""),"",E7440-D7440))</f>
        <v/>
      </c>
    </row>
    <row r="7441" spans="6:6" ht="16" x14ac:dyDescent="0.2">
      <c r="F7441" s="47" t="str">
        <f ca="1">IF(_SF_CORE!$A$2="BLOCK",NA(),IF(OR(D7441="",E7441=""),"",E7441-D7441))</f>
        <v/>
      </c>
    </row>
    <row r="7442" spans="6:6" ht="16" x14ac:dyDescent="0.2">
      <c r="F7442" s="47" t="str">
        <f ca="1">IF(_SF_CORE!$A$2="BLOCK",NA(),IF(OR(D7442="",E7442=""),"",E7442-D7442))</f>
        <v/>
      </c>
    </row>
    <row r="7443" spans="6:6" ht="16" x14ac:dyDescent="0.2">
      <c r="F7443" s="47" t="str">
        <f ca="1">IF(_SF_CORE!$A$2="BLOCK",NA(),IF(OR(D7443="",E7443=""),"",E7443-D7443))</f>
        <v/>
      </c>
    </row>
    <row r="7444" spans="6:6" ht="16" x14ac:dyDescent="0.2">
      <c r="F7444" s="47" t="str">
        <f ca="1">IF(_SF_CORE!$A$2="BLOCK",NA(),IF(OR(D7444="",E7444=""),"",E7444-D7444))</f>
        <v/>
      </c>
    </row>
    <row r="7445" spans="6:6" ht="16" x14ac:dyDescent="0.2">
      <c r="F7445" s="47" t="str">
        <f ca="1">IF(_SF_CORE!$A$2="BLOCK",NA(),IF(OR(D7445="",E7445=""),"",E7445-D7445))</f>
        <v/>
      </c>
    </row>
    <row r="7446" spans="6:6" ht="16" x14ac:dyDescent="0.2">
      <c r="F7446" s="47" t="str">
        <f ca="1">IF(_SF_CORE!$A$2="BLOCK",NA(),IF(OR(D7446="",E7446=""),"",E7446-D7446))</f>
        <v/>
      </c>
    </row>
    <row r="7447" spans="6:6" ht="16" x14ac:dyDescent="0.2">
      <c r="F7447" s="47" t="str">
        <f ca="1">IF(_SF_CORE!$A$2="BLOCK",NA(),IF(OR(D7447="",E7447=""),"",E7447-D7447))</f>
        <v/>
      </c>
    </row>
    <row r="7448" spans="6:6" ht="16" x14ac:dyDescent="0.2">
      <c r="F7448" s="47" t="str">
        <f ca="1">IF(_SF_CORE!$A$2="BLOCK",NA(),IF(OR(D7448="",E7448=""),"",E7448-D7448))</f>
        <v/>
      </c>
    </row>
    <row r="7449" spans="6:6" ht="16" x14ac:dyDescent="0.2">
      <c r="F7449" s="47" t="str">
        <f ca="1">IF(_SF_CORE!$A$2="BLOCK",NA(),IF(OR(D7449="",E7449=""),"",E7449-D7449))</f>
        <v/>
      </c>
    </row>
    <row r="7450" spans="6:6" ht="16" x14ac:dyDescent="0.2">
      <c r="F7450" s="47" t="str">
        <f ca="1">IF(_SF_CORE!$A$2="BLOCK",NA(),IF(OR(D7450="",E7450=""),"",E7450-D7450))</f>
        <v/>
      </c>
    </row>
    <row r="7451" spans="6:6" ht="16" x14ac:dyDescent="0.2">
      <c r="F7451" s="47" t="str">
        <f ca="1">IF(_SF_CORE!$A$2="BLOCK",NA(),IF(OR(D7451="",E7451=""),"",E7451-D7451))</f>
        <v/>
      </c>
    </row>
    <row r="7452" spans="6:6" ht="16" x14ac:dyDescent="0.2">
      <c r="F7452" s="47" t="str">
        <f ca="1">IF(_SF_CORE!$A$2="BLOCK",NA(),IF(OR(D7452="",E7452=""),"",E7452-D7452))</f>
        <v/>
      </c>
    </row>
    <row r="7453" spans="6:6" ht="16" x14ac:dyDescent="0.2">
      <c r="F7453" s="47" t="str">
        <f ca="1">IF(_SF_CORE!$A$2="BLOCK",NA(),IF(OR(D7453="",E7453=""),"",E7453-D7453))</f>
        <v/>
      </c>
    </row>
    <row r="7454" spans="6:6" ht="16" x14ac:dyDescent="0.2">
      <c r="F7454" s="47" t="str">
        <f ca="1">IF(_SF_CORE!$A$2="BLOCK",NA(),IF(OR(D7454="",E7454=""),"",E7454-D7454))</f>
        <v/>
      </c>
    </row>
    <row r="7455" spans="6:6" ht="16" x14ac:dyDescent="0.2">
      <c r="F7455" s="47" t="str">
        <f ca="1">IF(_SF_CORE!$A$2="BLOCK",NA(),IF(OR(D7455="",E7455=""),"",E7455-D7455))</f>
        <v/>
      </c>
    </row>
    <row r="7456" spans="6:6" ht="16" x14ac:dyDescent="0.2">
      <c r="F7456" s="47" t="str">
        <f ca="1">IF(_SF_CORE!$A$2="BLOCK",NA(),IF(OR(D7456="",E7456=""),"",E7456-D7456))</f>
        <v/>
      </c>
    </row>
    <row r="7457" spans="6:6" ht="16" x14ac:dyDescent="0.2">
      <c r="F7457" s="47" t="str">
        <f ca="1">IF(_SF_CORE!$A$2="BLOCK",NA(),IF(OR(D7457="",E7457=""),"",E7457-D7457))</f>
        <v/>
      </c>
    </row>
    <row r="7458" spans="6:6" ht="16" x14ac:dyDescent="0.2">
      <c r="F7458" s="47" t="str">
        <f ca="1">IF(_SF_CORE!$A$2="BLOCK",NA(),IF(OR(D7458="",E7458=""),"",E7458-D7458))</f>
        <v/>
      </c>
    </row>
    <row r="7459" spans="6:6" ht="16" x14ac:dyDescent="0.2">
      <c r="F7459" s="47" t="str">
        <f ca="1">IF(_SF_CORE!$A$2="BLOCK",NA(),IF(OR(D7459="",E7459=""),"",E7459-D7459))</f>
        <v/>
      </c>
    </row>
    <row r="7460" spans="6:6" ht="16" x14ac:dyDescent="0.2">
      <c r="F7460" s="47" t="str">
        <f ca="1">IF(_SF_CORE!$A$2="BLOCK",NA(),IF(OR(D7460="",E7460=""),"",E7460-D7460))</f>
        <v/>
      </c>
    </row>
    <row r="7461" spans="6:6" ht="16" x14ac:dyDescent="0.2">
      <c r="F7461" s="47" t="str">
        <f ca="1">IF(_SF_CORE!$A$2="BLOCK",NA(),IF(OR(D7461="",E7461=""),"",E7461-D7461))</f>
        <v/>
      </c>
    </row>
    <row r="7462" spans="6:6" ht="16" x14ac:dyDescent="0.2">
      <c r="F7462" s="47" t="str">
        <f ca="1">IF(_SF_CORE!$A$2="BLOCK",NA(),IF(OR(D7462="",E7462=""),"",E7462-D7462))</f>
        <v/>
      </c>
    </row>
    <row r="7463" spans="6:6" ht="16" x14ac:dyDescent="0.2">
      <c r="F7463" s="47" t="str">
        <f ca="1">IF(_SF_CORE!$A$2="BLOCK",NA(),IF(OR(D7463="",E7463=""),"",E7463-D7463))</f>
        <v/>
      </c>
    </row>
    <row r="7464" spans="6:6" ht="16" x14ac:dyDescent="0.2">
      <c r="F7464" s="47" t="str">
        <f ca="1">IF(_SF_CORE!$A$2="BLOCK",NA(),IF(OR(D7464="",E7464=""),"",E7464-D7464))</f>
        <v/>
      </c>
    </row>
    <row r="7465" spans="6:6" ht="16" x14ac:dyDescent="0.2">
      <c r="F7465" s="47" t="str">
        <f ca="1">IF(_SF_CORE!$A$2="BLOCK",NA(),IF(OR(D7465="",E7465=""),"",E7465-D7465))</f>
        <v/>
      </c>
    </row>
    <row r="7466" spans="6:6" ht="16" x14ac:dyDescent="0.2">
      <c r="F7466" s="47" t="str">
        <f ca="1">IF(_SF_CORE!$A$2="BLOCK",NA(),IF(OR(D7466="",E7466=""),"",E7466-D7466))</f>
        <v/>
      </c>
    </row>
    <row r="7467" spans="6:6" ht="16" x14ac:dyDescent="0.2">
      <c r="F7467" s="47" t="str">
        <f ca="1">IF(_SF_CORE!$A$2="BLOCK",NA(),IF(OR(D7467="",E7467=""),"",E7467-D7467))</f>
        <v/>
      </c>
    </row>
    <row r="7468" spans="6:6" ht="16" x14ac:dyDescent="0.2">
      <c r="F7468" s="47" t="str">
        <f ca="1">IF(_SF_CORE!$A$2="BLOCK",NA(),IF(OR(D7468="",E7468=""),"",E7468-D7468))</f>
        <v/>
      </c>
    </row>
    <row r="7469" spans="6:6" ht="16" x14ac:dyDescent="0.2">
      <c r="F7469" s="47" t="str">
        <f ca="1">IF(_SF_CORE!$A$2="BLOCK",NA(),IF(OR(D7469="",E7469=""),"",E7469-D7469))</f>
        <v/>
      </c>
    </row>
    <row r="7470" spans="6:6" ht="16" x14ac:dyDescent="0.2">
      <c r="F7470" s="47" t="str">
        <f ca="1">IF(_SF_CORE!$A$2="BLOCK",NA(),IF(OR(D7470="",E7470=""),"",E7470-D7470))</f>
        <v/>
      </c>
    </row>
    <row r="7471" spans="6:6" ht="16" x14ac:dyDescent="0.2">
      <c r="F7471" s="47" t="str">
        <f ca="1">IF(_SF_CORE!$A$2="BLOCK",NA(),IF(OR(D7471="",E7471=""),"",E7471-D7471))</f>
        <v/>
      </c>
    </row>
    <row r="7472" spans="6:6" ht="16" x14ac:dyDescent="0.2">
      <c r="F7472" s="47" t="str">
        <f ca="1">IF(_SF_CORE!$A$2="BLOCK",NA(),IF(OR(D7472="",E7472=""),"",E7472-D7472))</f>
        <v/>
      </c>
    </row>
    <row r="7473" spans="6:6" ht="16" x14ac:dyDescent="0.2">
      <c r="F7473" s="47" t="str">
        <f ca="1">IF(_SF_CORE!$A$2="BLOCK",NA(),IF(OR(D7473="",E7473=""),"",E7473-D7473))</f>
        <v/>
      </c>
    </row>
    <row r="7474" spans="6:6" ht="16" x14ac:dyDescent="0.2">
      <c r="F7474" s="47" t="str">
        <f ca="1">IF(_SF_CORE!$A$2="BLOCK",NA(),IF(OR(D7474="",E7474=""),"",E7474-D7474))</f>
        <v/>
      </c>
    </row>
    <row r="7475" spans="6:6" ht="16" x14ac:dyDescent="0.2">
      <c r="F7475" s="47" t="str">
        <f ca="1">IF(_SF_CORE!$A$2="BLOCK",NA(),IF(OR(D7475="",E7475=""),"",E7475-D7475))</f>
        <v/>
      </c>
    </row>
    <row r="7476" spans="6:6" ht="16" x14ac:dyDescent="0.2">
      <c r="F7476" s="47" t="str">
        <f ca="1">IF(_SF_CORE!$A$2="BLOCK",NA(),IF(OR(D7476="",E7476=""),"",E7476-D7476))</f>
        <v/>
      </c>
    </row>
    <row r="7477" spans="6:6" ht="16" x14ac:dyDescent="0.2">
      <c r="F7477" s="47" t="str">
        <f ca="1">IF(_SF_CORE!$A$2="BLOCK",NA(),IF(OR(D7477="",E7477=""),"",E7477-D7477))</f>
        <v/>
      </c>
    </row>
    <row r="7478" spans="6:6" ht="16" x14ac:dyDescent="0.2">
      <c r="F7478" s="47" t="str">
        <f ca="1">IF(_SF_CORE!$A$2="BLOCK",NA(),IF(OR(D7478="",E7478=""),"",E7478-D7478))</f>
        <v/>
      </c>
    </row>
    <row r="7479" spans="6:6" ht="16" x14ac:dyDescent="0.2">
      <c r="F7479" s="47" t="str">
        <f ca="1">IF(_SF_CORE!$A$2="BLOCK",NA(),IF(OR(D7479="",E7479=""),"",E7479-D7479))</f>
        <v/>
      </c>
    </row>
    <row r="7480" spans="6:6" ht="16" x14ac:dyDescent="0.2">
      <c r="F7480" s="47" t="str">
        <f ca="1">IF(_SF_CORE!$A$2="BLOCK",NA(),IF(OR(D7480="",E7480=""),"",E7480-D7480))</f>
        <v/>
      </c>
    </row>
    <row r="7481" spans="6:6" ht="16" x14ac:dyDescent="0.2">
      <c r="F7481" s="47" t="str">
        <f ca="1">IF(_SF_CORE!$A$2="BLOCK",NA(),IF(OR(D7481="",E7481=""),"",E7481-D7481))</f>
        <v/>
      </c>
    </row>
    <row r="7482" spans="6:6" ht="16" x14ac:dyDescent="0.2">
      <c r="F7482" s="47" t="str">
        <f ca="1">IF(_SF_CORE!$A$2="BLOCK",NA(),IF(OR(D7482="",E7482=""),"",E7482-D7482))</f>
        <v/>
      </c>
    </row>
    <row r="7483" spans="6:6" ht="16" x14ac:dyDescent="0.2">
      <c r="F7483" s="47" t="str">
        <f ca="1">IF(_SF_CORE!$A$2="BLOCK",NA(),IF(OR(D7483="",E7483=""),"",E7483-D7483))</f>
        <v/>
      </c>
    </row>
    <row r="7484" spans="6:6" ht="16" x14ac:dyDescent="0.2">
      <c r="F7484" s="47" t="str">
        <f ca="1">IF(_SF_CORE!$A$2="BLOCK",NA(),IF(OR(D7484="",E7484=""),"",E7484-D7484))</f>
        <v/>
      </c>
    </row>
    <row r="7485" spans="6:6" ht="16" x14ac:dyDescent="0.2">
      <c r="F7485" s="47" t="str">
        <f ca="1">IF(_SF_CORE!$A$2="BLOCK",NA(),IF(OR(D7485="",E7485=""),"",E7485-D7485))</f>
        <v/>
      </c>
    </row>
    <row r="7486" spans="6:6" ht="16" x14ac:dyDescent="0.2">
      <c r="F7486" s="47" t="str">
        <f ca="1">IF(_SF_CORE!$A$2="BLOCK",NA(),IF(OR(D7486="",E7486=""),"",E7486-D7486))</f>
        <v/>
      </c>
    </row>
    <row r="7487" spans="6:6" ht="16" x14ac:dyDescent="0.2">
      <c r="F7487" s="47" t="str">
        <f ca="1">IF(_SF_CORE!$A$2="BLOCK",NA(),IF(OR(D7487="",E7487=""),"",E7487-D7487))</f>
        <v/>
      </c>
    </row>
    <row r="7488" spans="6:6" ht="16" x14ac:dyDescent="0.2">
      <c r="F7488" s="47" t="str">
        <f ca="1">IF(_SF_CORE!$A$2="BLOCK",NA(),IF(OR(D7488="",E7488=""),"",E7488-D7488))</f>
        <v/>
      </c>
    </row>
    <row r="7489" spans="6:6" ht="16" x14ac:dyDescent="0.2">
      <c r="F7489" s="47" t="str">
        <f ca="1">IF(_SF_CORE!$A$2="BLOCK",NA(),IF(OR(D7489="",E7489=""),"",E7489-D7489))</f>
        <v/>
      </c>
    </row>
    <row r="7490" spans="6:6" ht="16" x14ac:dyDescent="0.2">
      <c r="F7490" s="47" t="str">
        <f ca="1">IF(_SF_CORE!$A$2="BLOCK",NA(),IF(OR(D7490="",E7490=""),"",E7490-D7490))</f>
        <v/>
      </c>
    </row>
    <row r="7491" spans="6:6" ht="16" x14ac:dyDescent="0.2">
      <c r="F7491" s="47" t="str">
        <f ca="1">IF(_SF_CORE!$A$2="BLOCK",NA(),IF(OR(D7491="",E7491=""),"",E7491-D7491))</f>
        <v/>
      </c>
    </row>
    <row r="7492" spans="6:6" ht="16" x14ac:dyDescent="0.2">
      <c r="F7492" s="47" t="str">
        <f ca="1">IF(_SF_CORE!$A$2="BLOCK",NA(),IF(OR(D7492="",E7492=""),"",E7492-D7492))</f>
        <v/>
      </c>
    </row>
    <row r="7493" spans="6:6" ht="16" x14ac:dyDescent="0.2">
      <c r="F7493" s="47" t="str">
        <f ca="1">IF(_SF_CORE!$A$2="BLOCK",NA(),IF(OR(D7493="",E7493=""),"",E7493-D7493))</f>
        <v/>
      </c>
    </row>
    <row r="7494" spans="6:6" ht="16" x14ac:dyDescent="0.2">
      <c r="F7494" s="47" t="str">
        <f ca="1">IF(_SF_CORE!$A$2="BLOCK",NA(),IF(OR(D7494="",E7494=""),"",E7494-D7494))</f>
        <v/>
      </c>
    </row>
    <row r="7495" spans="6:6" ht="16" x14ac:dyDescent="0.2">
      <c r="F7495" s="47" t="str">
        <f ca="1">IF(_SF_CORE!$A$2="BLOCK",NA(),IF(OR(D7495="",E7495=""),"",E7495-D7495))</f>
        <v/>
      </c>
    </row>
    <row r="7496" spans="6:6" ht="16" x14ac:dyDescent="0.2">
      <c r="F7496" s="47" t="str">
        <f ca="1">IF(_SF_CORE!$A$2="BLOCK",NA(),IF(OR(D7496="",E7496=""),"",E7496-D7496))</f>
        <v/>
      </c>
    </row>
    <row r="7497" spans="6:6" ht="16" x14ac:dyDescent="0.2">
      <c r="F7497" s="47" t="str">
        <f ca="1">IF(_SF_CORE!$A$2="BLOCK",NA(),IF(OR(D7497="",E7497=""),"",E7497-D7497))</f>
        <v/>
      </c>
    </row>
    <row r="7498" spans="6:6" ht="16" x14ac:dyDescent="0.2">
      <c r="F7498" s="47" t="str">
        <f ca="1">IF(_SF_CORE!$A$2="BLOCK",NA(),IF(OR(D7498="",E7498=""),"",E7498-D7498))</f>
        <v/>
      </c>
    </row>
    <row r="7499" spans="6:6" ht="16" x14ac:dyDescent="0.2">
      <c r="F7499" s="47" t="str">
        <f ca="1">IF(_SF_CORE!$A$2="BLOCK",NA(),IF(OR(D7499="",E7499=""),"",E7499-D7499))</f>
        <v/>
      </c>
    </row>
    <row r="7500" spans="6:6" ht="16" x14ac:dyDescent="0.2">
      <c r="F7500" s="47" t="str">
        <f ca="1">IF(_SF_CORE!$A$2="BLOCK",NA(),IF(OR(D7500="",E7500=""),"",E7500-D7500))</f>
        <v/>
      </c>
    </row>
    <row r="7501" spans="6:6" ht="16" x14ac:dyDescent="0.2">
      <c r="F7501" s="47" t="str">
        <f ca="1">IF(_SF_CORE!$A$2="BLOCK",NA(),IF(OR(D7501="",E7501=""),"",E7501-D7501))</f>
        <v/>
      </c>
    </row>
    <row r="7502" spans="6:6" ht="16" x14ac:dyDescent="0.2">
      <c r="F7502" s="47" t="str">
        <f ca="1">IF(_SF_CORE!$A$2="BLOCK",NA(),IF(OR(D7502="",E7502=""),"",E7502-D7502))</f>
        <v/>
      </c>
    </row>
    <row r="7503" spans="6:6" ht="16" x14ac:dyDescent="0.2">
      <c r="F7503" s="47" t="str">
        <f ca="1">IF(_SF_CORE!$A$2="BLOCK",NA(),IF(OR(D7503="",E7503=""),"",E7503-D7503))</f>
        <v/>
      </c>
    </row>
    <row r="7504" spans="6:6" ht="16" x14ac:dyDescent="0.2">
      <c r="F7504" s="47" t="str">
        <f ca="1">IF(_SF_CORE!$A$2="BLOCK",NA(),IF(OR(D7504="",E7504=""),"",E7504-D7504))</f>
        <v/>
      </c>
    </row>
    <row r="7505" spans="6:6" ht="16" x14ac:dyDescent="0.2">
      <c r="F7505" s="47" t="str">
        <f ca="1">IF(_SF_CORE!$A$2="BLOCK",NA(),IF(OR(D7505="",E7505=""),"",E7505-D7505))</f>
        <v/>
      </c>
    </row>
    <row r="7506" spans="6:6" ht="16" x14ac:dyDescent="0.2">
      <c r="F7506" s="47" t="str">
        <f ca="1">IF(_SF_CORE!$A$2="BLOCK",NA(),IF(OR(D7506="",E7506=""),"",E7506-D7506))</f>
        <v/>
      </c>
    </row>
    <row r="7507" spans="6:6" ht="16" x14ac:dyDescent="0.2">
      <c r="F7507" s="47" t="str">
        <f ca="1">IF(_SF_CORE!$A$2="BLOCK",NA(),IF(OR(D7507="",E7507=""),"",E7507-D7507))</f>
        <v/>
      </c>
    </row>
    <row r="7508" spans="6:6" ht="16" x14ac:dyDescent="0.2">
      <c r="F7508" s="47" t="str">
        <f ca="1">IF(_SF_CORE!$A$2="BLOCK",NA(),IF(OR(D7508="",E7508=""),"",E7508-D7508))</f>
        <v/>
      </c>
    </row>
    <row r="7509" spans="6:6" ht="16" x14ac:dyDescent="0.2">
      <c r="F7509" s="47" t="str">
        <f ca="1">IF(_SF_CORE!$A$2="BLOCK",NA(),IF(OR(D7509="",E7509=""),"",E7509-D7509))</f>
        <v/>
      </c>
    </row>
    <row r="7510" spans="6:6" ht="16" x14ac:dyDescent="0.2">
      <c r="F7510" s="47" t="str">
        <f ca="1">IF(_SF_CORE!$A$2="BLOCK",NA(),IF(OR(D7510="",E7510=""),"",E7510-D7510))</f>
        <v/>
      </c>
    </row>
    <row r="7511" spans="6:6" ht="16" x14ac:dyDescent="0.2">
      <c r="F7511" s="47" t="str">
        <f ca="1">IF(_SF_CORE!$A$2="BLOCK",NA(),IF(OR(D7511="",E7511=""),"",E7511-D7511))</f>
        <v/>
      </c>
    </row>
    <row r="7512" spans="6:6" ht="16" x14ac:dyDescent="0.2">
      <c r="F7512" s="47" t="str">
        <f ca="1">IF(_SF_CORE!$A$2="BLOCK",NA(),IF(OR(D7512="",E7512=""),"",E7512-D7512))</f>
        <v/>
      </c>
    </row>
    <row r="7513" spans="6:6" ht="16" x14ac:dyDescent="0.2">
      <c r="F7513" s="47" t="str">
        <f ca="1">IF(_SF_CORE!$A$2="BLOCK",NA(),IF(OR(D7513="",E7513=""),"",E7513-D7513))</f>
        <v/>
      </c>
    </row>
    <row r="7514" spans="6:6" ht="16" x14ac:dyDescent="0.2">
      <c r="F7514" s="47" t="str">
        <f ca="1">IF(_SF_CORE!$A$2="BLOCK",NA(),IF(OR(D7514="",E7514=""),"",E7514-D7514))</f>
        <v/>
      </c>
    </row>
    <row r="7515" spans="6:6" ht="16" x14ac:dyDescent="0.2">
      <c r="F7515" s="47" t="str">
        <f ca="1">IF(_SF_CORE!$A$2="BLOCK",NA(),IF(OR(D7515="",E7515=""),"",E7515-D7515))</f>
        <v/>
      </c>
    </row>
    <row r="7516" spans="6:6" ht="16" x14ac:dyDescent="0.2">
      <c r="F7516" s="47" t="str">
        <f ca="1">IF(_SF_CORE!$A$2="BLOCK",NA(),IF(OR(D7516="",E7516=""),"",E7516-D7516))</f>
        <v/>
      </c>
    </row>
    <row r="7517" spans="6:6" ht="16" x14ac:dyDescent="0.2">
      <c r="F7517" s="47" t="str">
        <f ca="1">IF(_SF_CORE!$A$2="BLOCK",NA(),IF(OR(D7517="",E7517=""),"",E7517-D7517))</f>
        <v/>
      </c>
    </row>
    <row r="7518" spans="6:6" ht="16" x14ac:dyDescent="0.2">
      <c r="F7518" s="47" t="str">
        <f ca="1">IF(_SF_CORE!$A$2="BLOCK",NA(),IF(OR(D7518="",E7518=""),"",E7518-D7518))</f>
        <v/>
      </c>
    </row>
    <row r="7519" spans="6:6" ht="16" x14ac:dyDescent="0.2">
      <c r="F7519" s="47" t="str">
        <f ca="1">IF(_SF_CORE!$A$2="BLOCK",NA(),IF(OR(D7519="",E7519=""),"",E7519-D7519))</f>
        <v/>
      </c>
    </row>
    <row r="7520" spans="6:6" ht="16" x14ac:dyDescent="0.2">
      <c r="F7520" s="47" t="str">
        <f ca="1">IF(_SF_CORE!$A$2="BLOCK",NA(),IF(OR(D7520="",E7520=""),"",E7520-D7520))</f>
        <v/>
      </c>
    </row>
    <row r="7521" spans="6:6" ht="16" x14ac:dyDescent="0.2">
      <c r="F7521" s="47" t="str">
        <f ca="1">IF(_SF_CORE!$A$2="BLOCK",NA(),IF(OR(D7521="",E7521=""),"",E7521-D7521))</f>
        <v/>
      </c>
    </row>
    <row r="7522" spans="6:6" ht="16" x14ac:dyDescent="0.2">
      <c r="F7522" s="47" t="str">
        <f ca="1">IF(_SF_CORE!$A$2="BLOCK",NA(),IF(OR(D7522="",E7522=""),"",E7522-D7522))</f>
        <v/>
      </c>
    </row>
    <row r="7523" spans="6:6" ht="16" x14ac:dyDescent="0.2">
      <c r="F7523" s="47" t="str">
        <f ca="1">IF(_SF_CORE!$A$2="BLOCK",NA(),IF(OR(D7523="",E7523=""),"",E7523-D7523))</f>
        <v/>
      </c>
    </row>
    <row r="7524" spans="6:6" ht="16" x14ac:dyDescent="0.2">
      <c r="F7524" s="47" t="str">
        <f ca="1">IF(_SF_CORE!$A$2="BLOCK",NA(),IF(OR(D7524="",E7524=""),"",E7524-D7524))</f>
        <v/>
      </c>
    </row>
    <row r="7525" spans="6:6" ht="16" x14ac:dyDescent="0.2">
      <c r="F7525" s="47" t="str">
        <f ca="1">IF(_SF_CORE!$A$2="BLOCK",NA(),IF(OR(D7525="",E7525=""),"",E7525-D7525))</f>
        <v/>
      </c>
    </row>
    <row r="7526" spans="6:6" ht="16" x14ac:dyDescent="0.2">
      <c r="F7526" s="47" t="str">
        <f ca="1">IF(_SF_CORE!$A$2="BLOCK",NA(),IF(OR(D7526="",E7526=""),"",E7526-D7526))</f>
        <v/>
      </c>
    </row>
    <row r="7527" spans="6:6" ht="16" x14ac:dyDescent="0.2">
      <c r="F7527" s="47" t="str">
        <f ca="1">IF(_SF_CORE!$A$2="BLOCK",NA(),IF(OR(D7527="",E7527=""),"",E7527-D7527))</f>
        <v/>
      </c>
    </row>
    <row r="7528" spans="6:6" ht="16" x14ac:dyDescent="0.2">
      <c r="F7528" s="47" t="str">
        <f ca="1">IF(_SF_CORE!$A$2="BLOCK",NA(),IF(OR(D7528="",E7528=""),"",E7528-D7528))</f>
        <v/>
      </c>
    </row>
    <row r="7529" spans="6:6" ht="16" x14ac:dyDescent="0.2">
      <c r="F7529" s="47" t="str">
        <f ca="1">IF(_SF_CORE!$A$2="BLOCK",NA(),IF(OR(D7529="",E7529=""),"",E7529-D7529))</f>
        <v/>
      </c>
    </row>
    <row r="7530" spans="6:6" ht="16" x14ac:dyDescent="0.2">
      <c r="F7530" s="47" t="str">
        <f ca="1">IF(_SF_CORE!$A$2="BLOCK",NA(),IF(OR(D7530="",E7530=""),"",E7530-D7530))</f>
        <v/>
      </c>
    </row>
    <row r="7531" spans="6:6" ht="16" x14ac:dyDescent="0.2">
      <c r="F7531" s="47" t="str">
        <f ca="1">IF(_SF_CORE!$A$2="BLOCK",NA(),IF(OR(D7531="",E7531=""),"",E7531-D7531))</f>
        <v/>
      </c>
    </row>
    <row r="7532" spans="6:6" ht="16" x14ac:dyDescent="0.2">
      <c r="F7532" s="47" t="str">
        <f ca="1">IF(_SF_CORE!$A$2="BLOCK",NA(),IF(OR(D7532="",E7532=""),"",E7532-D7532))</f>
        <v/>
      </c>
    </row>
    <row r="7533" spans="6:6" ht="16" x14ac:dyDescent="0.2">
      <c r="F7533" s="47" t="str">
        <f ca="1">IF(_SF_CORE!$A$2="BLOCK",NA(),IF(OR(D7533="",E7533=""),"",E7533-D7533))</f>
        <v/>
      </c>
    </row>
    <row r="7534" spans="6:6" ht="16" x14ac:dyDescent="0.2">
      <c r="F7534" s="47" t="str">
        <f ca="1">IF(_SF_CORE!$A$2="BLOCK",NA(),IF(OR(D7534="",E7534=""),"",E7534-D7534))</f>
        <v/>
      </c>
    </row>
    <row r="7535" spans="6:6" ht="16" x14ac:dyDescent="0.2">
      <c r="F7535" s="47" t="str">
        <f ca="1">IF(_SF_CORE!$A$2="BLOCK",NA(),IF(OR(D7535="",E7535=""),"",E7535-D7535))</f>
        <v/>
      </c>
    </row>
    <row r="7536" spans="6:6" ht="16" x14ac:dyDescent="0.2">
      <c r="F7536" s="47" t="str">
        <f ca="1">IF(_SF_CORE!$A$2="BLOCK",NA(),IF(OR(D7536="",E7536=""),"",E7536-D7536))</f>
        <v/>
      </c>
    </row>
    <row r="7537" spans="6:6" ht="16" x14ac:dyDescent="0.2">
      <c r="F7537" s="47" t="str">
        <f ca="1">IF(_SF_CORE!$A$2="BLOCK",NA(),IF(OR(D7537="",E7537=""),"",E7537-D7537))</f>
        <v/>
      </c>
    </row>
    <row r="7538" spans="6:6" ht="16" x14ac:dyDescent="0.2">
      <c r="F7538" s="47" t="str">
        <f ca="1">IF(_SF_CORE!$A$2="BLOCK",NA(),IF(OR(D7538="",E7538=""),"",E7538-D7538))</f>
        <v/>
      </c>
    </row>
    <row r="7539" spans="6:6" ht="16" x14ac:dyDescent="0.2">
      <c r="F7539" s="47" t="str">
        <f ca="1">IF(_SF_CORE!$A$2="BLOCK",NA(),IF(OR(D7539="",E7539=""),"",E7539-D7539))</f>
        <v/>
      </c>
    </row>
    <row r="7540" spans="6:6" ht="16" x14ac:dyDescent="0.2">
      <c r="F7540" s="47" t="str">
        <f ca="1">IF(_SF_CORE!$A$2="BLOCK",NA(),IF(OR(D7540="",E7540=""),"",E7540-D7540))</f>
        <v/>
      </c>
    </row>
    <row r="7541" spans="6:6" ht="16" x14ac:dyDescent="0.2">
      <c r="F7541" s="47" t="str">
        <f ca="1">IF(_SF_CORE!$A$2="BLOCK",NA(),IF(OR(D7541="",E7541=""),"",E7541-D7541))</f>
        <v/>
      </c>
    </row>
    <row r="7542" spans="6:6" ht="16" x14ac:dyDescent="0.2">
      <c r="F7542" s="47" t="str">
        <f ca="1">IF(_SF_CORE!$A$2="BLOCK",NA(),IF(OR(D7542="",E7542=""),"",E7542-D7542))</f>
        <v/>
      </c>
    </row>
    <row r="7543" spans="6:6" ht="16" x14ac:dyDescent="0.2">
      <c r="F7543" s="47" t="str">
        <f ca="1">IF(_SF_CORE!$A$2="BLOCK",NA(),IF(OR(D7543="",E7543=""),"",E7543-D7543))</f>
        <v/>
      </c>
    </row>
    <row r="7544" spans="6:6" ht="16" x14ac:dyDescent="0.2">
      <c r="F7544" s="47" t="str">
        <f ca="1">IF(_SF_CORE!$A$2="BLOCK",NA(),IF(OR(D7544="",E7544=""),"",E7544-D7544))</f>
        <v/>
      </c>
    </row>
    <row r="7545" spans="6:6" ht="16" x14ac:dyDescent="0.2">
      <c r="F7545" s="47" t="str">
        <f ca="1">IF(_SF_CORE!$A$2="BLOCK",NA(),IF(OR(D7545="",E7545=""),"",E7545-D7545))</f>
        <v/>
      </c>
    </row>
    <row r="7546" spans="6:6" ht="16" x14ac:dyDescent="0.2">
      <c r="F7546" s="47" t="str">
        <f ca="1">IF(_SF_CORE!$A$2="BLOCK",NA(),IF(OR(D7546="",E7546=""),"",E7546-D7546))</f>
        <v/>
      </c>
    </row>
    <row r="7547" spans="6:6" ht="16" x14ac:dyDescent="0.2">
      <c r="F7547" s="47" t="str">
        <f ca="1">IF(_SF_CORE!$A$2="BLOCK",NA(),IF(OR(D7547="",E7547=""),"",E7547-D7547))</f>
        <v/>
      </c>
    </row>
    <row r="7548" spans="6:6" ht="16" x14ac:dyDescent="0.2">
      <c r="F7548" s="47" t="str">
        <f ca="1">IF(_SF_CORE!$A$2="BLOCK",NA(),IF(OR(D7548="",E7548=""),"",E7548-D7548))</f>
        <v/>
      </c>
    </row>
    <row r="7549" spans="6:6" ht="16" x14ac:dyDescent="0.2">
      <c r="F7549" s="47" t="str">
        <f ca="1">IF(_SF_CORE!$A$2="BLOCK",NA(),IF(OR(D7549="",E7549=""),"",E7549-D7549))</f>
        <v/>
      </c>
    </row>
    <row r="7550" spans="6:6" ht="16" x14ac:dyDescent="0.2">
      <c r="F7550" s="47" t="str">
        <f ca="1">IF(_SF_CORE!$A$2="BLOCK",NA(),IF(OR(D7550="",E7550=""),"",E7550-D7550))</f>
        <v/>
      </c>
    </row>
    <row r="7551" spans="6:6" ht="16" x14ac:dyDescent="0.2">
      <c r="F7551" s="47" t="str">
        <f ca="1">IF(_SF_CORE!$A$2="BLOCK",NA(),IF(OR(D7551="",E7551=""),"",E7551-D7551))</f>
        <v/>
      </c>
    </row>
    <row r="7552" spans="6:6" ht="16" x14ac:dyDescent="0.2">
      <c r="F7552" s="47" t="str">
        <f ca="1">IF(_SF_CORE!$A$2="BLOCK",NA(),IF(OR(D7552="",E7552=""),"",E7552-D7552))</f>
        <v/>
      </c>
    </row>
    <row r="7553" spans="6:6" ht="16" x14ac:dyDescent="0.2">
      <c r="F7553" s="47" t="str">
        <f ca="1">IF(_SF_CORE!$A$2="BLOCK",NA(),IF(OR(D7553="",E7553=""),"",E7553-D7553))</f>
        <v/>
      </c>
    </row>
    <row r="7554" spans="6:6" ht="16" x14ac:dyDescent="0.2">
      <c r="F7554" s="47" t="str">
        <f ca="1">IF(_SF_CORE!$A$2="BLOCK",NA(),IF(OR(D7554="",E7554=""),"",E7554-D7554))</f>
        <v/>
      </c>
    </row>
    <row r="7555" spans="6:6" ht="16" x14ac:dyDescent="0.2">
      <c r="F7555" s="47" t="str">
        <f ca="1">IF(_SF_CORE!$A$2="BLOCK",NA(),IF(OR(D7555="",E7555=""),"",E7555-D7555))</f>
        <v/>
      </c>
    </row>
    <row r="7556" spans="6:6" ht="16" x14ac:dyDescent="0.2">
      <c r="F7556" s="47" t="str">
        <f ca="1">IF(_SF_CORE!$A$2="BLOCK",NA(),IF(OR(D7556="",E7556=""),"",E7556-D7556))</f>
        <v/>
      </c>
    </row>
    <row r="7557" spans="6:6" ht="16" x14ac:dyDescent="0.2">
      <c r="F7557" s="47" t="str">
        <f ca="1">IF(_SF_CORE!$A$2="BLOCK",NA(),IF(OR(D7557="",E7557=""),"",E7557-D7557))</f>
        <v/>
      </c>
    </row>
    <row r="7558" spans="6:6" ht="16" x14ac:dyDescent="0.2">
      <c r="F7558" s="47" t="str">
        <f ca="1">IF(_SF_CORE!$A$2="BLOCK",NA(),IF(OR(D7558="",E7558=""),"",E7558-D7558))</f>
        <v/>
      </c>
    </row>
    <row r="7559" spans="6:6" ht="16" x14ac:dyDescent="0.2">
      <c r="F7559" s="47" t="str">
        <f ca="1">IF(_SF_CORE!$A$2="BLOCK",NA(),IF(OR(D7559="",E7559=""),"",E7559-D7559))</f>
        <v/>
      </c>
    </row>
    <row r="7560" spans="6:6" ht="16" x14ac:dyDescent="0.2">
      <c r="F7560" s="47" t="str">
        <f ca="1">IF(_SF_CORE!$A$2="BLOCK",NA(),IF(OR(D7560="",E7560=""),"",E7560-D7560))</f>
        <v/>
      </c>
    </row>
    <row r="7561" spans="6:6" ht="16" x14ac:dyDescent="0.2">
      <c r="F7561" s="47" t="str">
        <f ca="1">IF(_SF_CORE!$A$2="BLOCK",NA(),IF(OR(D7561="",E7561=""),"",E7561-D7561))</f>
        <v/>
      </c>
    </row>
    <row r="7562" spans="6:6" ht="16" x14ac:dyDescent="0.2">
      <c r="F7562" s="47" t="str">
        <f ca="1">IF(_SF_CORE!$A$2="BLOCK",NA(),IF(OR(D7562="",E7562=""),"",E7562-D7562))</f>
        <v/>
      </c>
    </row>
    <row r="7563" spans="6:6" ht="16" x14ac:dyDescent="0.2">
      <c r="F7563" s="47" t="str">
        <f ca="1">IF(_SF_CORE!$A$2="BLOCK",NA(),IF(OR(D7563="",E7563=""),"",E7563-D7563))</f>
        <v/>
      </c>
    </row>
    <row r="7564" spans="6:6" ht="16" x14ac:dyDescent="0.2">
      <c r="F7564" s="47" t="str">
        <f ca="1">IF(_SF_CORE!$A$2="BLOCK",NA(),IF(OR(D7564="",E7564=""),"",E7564-D7564))</f>
        <v/>
      </c>
    </row>
    <row r="7565" spans="6:6" ht="16" x14ac:dyDescent="0.2">
      <c r="F7565" s="47" t="str">
        <f ca="1">IF(_SF_CORE!$A$2="BLOCK",NA(),IF(OR(D7565="",E7565=""),"",E7565-D7565))</f>
        <v/>
      </c>
    </row>
    <row r="7566" spans="6:6" ht="16" x14ac:dyDescent="0.2">
      <c r="F7566" s="47" t="str">
        <f ca="1">IF(_SF_CORE!$A$2="BLOCK",NA(),IF(OR(D7566="",E7566=""),"",E7566-D7566))</f>
        <v/>
      </c>
    </row>
    <row r="7567" spans="6:6" ht="16" x14ac:dyDescent="0.2">
      <c r="F7567" s="47" t="str">
        <f ca="1">IF(_SF_CORE!$A$2="BLOCK",NA(),IF(OR(D7567="",E7567=""),"",E7567-D7567))</f>
        <v/>
      </c>
    </row>
    <row r="7568" spans="6:6" ht="16" x14ac:dyDescent="0.2">
      <c r="F7568" s="47" t="str">
        <f ca="1">IF(_SF_CORE!$A$2="BLOCK",NA(),IF(OR(D7568="",E7568=""),"",E7568-D7568))</f>
        <v/>
      </c>
    </row>
    <row r="7569" spans="6:6" ht="16" x14ac:dyDescent="0.2">
      <c r="F7569" s="47" t="str">
        <f ca="1">IF(_SF_CORE!$A$2="BLOCK",NA(),IF(OR(D7569="",E7569=""),"",E7569-D7569))</f>
        <v/>
      </c>
    </row>
    <row r="7570" spans="6:6" ht="16" x14ac:dyDescent="0.2">
      <c r="F7570" s="47" t="str">
        <f ca="1">IF(_SF_CORE!$A$2="BLOCK",NA(),IF(OR(D7570="",E7570=""),"",E7570-D7570))</f>
        <v/>
      </c>
    </row>
    <row r="7571" spans="6:6" ht="16" x14ac:dyDescent="0.2">
      <c r="F7571" s="47" t="str">
        <f ca="1">IF(_SF_CORE!$A$2="BLOCK",NA(),IF(OR(D7571="",E7571=""),"",E7571-D7571))</f>
        <v/>
      </c>
    </row>
    <row r="7572" spans="6:6" ht="16" x14ac:dyDescent="0.2">
      <c r="F7572" s="47" t="str">
        <f ca="1">IF(_SF_CORE!$A$2="BLOCK",NA(),IF(OR(D7572="",E7572=""),"",E7572-D7572))</f>
        <v/>
      </c>
    </row>
    <row r="7573" spans="6:6" ht="16" x14ac:dyDescent="0.2">
      <c r="F7573" s="47" t="str">
        <f ca="1">IF(_SF_CORE!$A$2="BLOCK",NA(),IF(OR(D7573="",E7573=""),"",E7573-D7573))</f>
        <v/>
      </c>
    </row>
    <row r="7574" spans="6:6" ht="16" x14ac:dyDescent="0.2">
      <c r="F7574" s="47" t="str">
        <f ca="1">IF(_SF_CORE!$A$2="BLOCK",NA(),IF(OR(D7574="",E7574=""),"",E7574-D7574))</f>
        <v/>
      </c>
    </row>
    <row r="7575" spans="6:6" ht="16" x14ac:dyDescent="0.2">
      <c r="F7575" s="47" t="str">
        <f ca="1">IF(_SF_CORE!$A$2="BLOCK",NA(),IF(OR(D7575="",E7575=""),"",E7575-D7575))</f>
        <v/>
      </c>
    </row>
    <row r="7576" spans="6:6" ht="16" x14ac:dyDescent="0.2">
      <c r="F7576" s="47" t="str">
        <f ca="1">IF(_SF_CORE!$A$2="BLOCK",NA(),IF(OR(D7576="",E7576=""),"",E7576-D7576))</f>
        <v/>
      </c>
    </row>
    <row r="7577" spans="6:6" ht="16" x14ac:dyDescent="0.2">
      <c r="F7577" s="47" t="str">
        <f ca="1">IF(_SF_CORE!$A$2="BLOCK",NA(),IF(OR(D7577="",E7577=""),"",E7577-D7577))</f>
        <v/>
      </c>
    </row>
    <row r="7578" spans="6:6" ht="16" x14ac:dyDescent="0.2">
      <c r="F7578" s="47" t="str">
        <f ca="1">IF(_SF_CORE!$A$2="BLOCK",NA(),IF(OR(D7578="",E7578=""),"",E7578-D7578))</f>
        <v/>
      </c>
    </row>
    <row r="7579" spans="6:6" ht="16" x14ac:dyDescent="0.2">
      <c r="F7579" s="47" t="str">
        <f ca="1">IF(_SF_CORE!$A$2="BLOCK",NA(),IF(OR(D7579="",E7579=""),"",E7579-D7579))</f>
        <v/>
      </c>
    </row>
    <row r="7580" spans="6:6" ht="16" x14ac:dyDescent="0.2">
      <c r="F7580" s="47" t="str">
        <f ca="1">IF(_SF_CORE!$A$2="BLOCK",NA(),IF(OR(D7580="",E7580=""),"",E7580-D7580))</f>
        <v/>
      </c>
    </row>
    <row r="7581" spans="6:6" ht="16" x14ac:dyDescent="0.2">
      <c r="F7581" s="47" t="str">
        <f ca="1">IF(_SF_CORE!$A$2="BLOCK",NA(),IF(OR(D7581="",E7581=""),"",E7581-D7581))</f>
        <v/>
      </c>
    </row>
    <row r="7582" spans="6:6" ht="16" x14ac:dyDescent="0.2">
      <c r="F7582" s="47" t="str">
        <f ca="1">IF(_SF_CORE!$A$2="BLOCK",NA(),IF(OR(D7582="",E7582=""),"",E7582-D7582))</f>
        <v/>
      </c>
    </row>
    <row r="7583" spans="6:6" ht="16" x14ac:dyDescent="0.2">
      <c r="F7583" s="47" t="str">
        <f ca="1">IF(_SF_CORE!$A$2="BLOCK",NA(),IF(OR(D7583="",E7583=""),"",E7583-D7583))</f>
        <v/>
      </c>
    </row>
    <row r="7584" spans="6:6" ht="16" x14ac:dyDescent="0.2">
      <c r="F7584" s="47" t="str">
        <f ca="1">IF(_SF_CORE!$A$2="BLOCK",NA(),IF(OR(D7584="",E7584=""),"",E7584-D7584))</f>
        <v/>
      </c>
    </row>
    <row r="7585" spans="6:6" ht="16" x14ac:dyDescent="0.2">
      <c r="F7585" s="47" t="str">
        <f ca="1">IF(_SF_CORE!$A$2="BLOCK",NA(),IF(OR(D7585="",E7585=""),"",E7585-D7585))</f>
        <v/>
      </c>
    </row>
    <row r="7586" spans="6:6" ht="16" x14ac:dyDescent="0.2">
      <c r="F7586" s="47" t="str">
        <f ca="1">IF(_SF_CORE!$A$2="BLOCK",NA(),IF(OR(D7586="",E7586=""),"",E7586-D7586))</f>
        <v/>
      </c>
    </row>
    <row r="7587" spans="6:6" ht="16" x14ac:dyDescent="0.2">
      <c r="F7587" s="47" t="str">
        <f ca="1">IF(_SF_CORE!$A$2="BLOCK",NA(),IF(OR(D7587="",E7587=""),"",E7587-D7587))</f>
        <v/>
      </c>
    </row>
    <row r="7588" spans="6:6" ht="16" x14ac:dyDescent="0.2">
      <c r="F7588" s="47" t="str">
        <f ca="1">IF(_SF_CORE!$A$2="BLOCK",NA(),IF(OR(D7588="",E7588=""),"",E7588-D7588))</f>
        <v/>
      </c>
    </row>
    <row r="7589" spans="6:6" ht="16" x14ac:dyDescent="0.2">
      <c r="F7589" s="47" t="str">
        <f ca="1">IF(_SF_CORE!$A$2="BLOCK",NA(),IF(OR(D7589="",E7589=""),"",E7589-D7589))</f>
        <v/>
      </c>
    </row>
    <row r="7590" spans="6:6" ht="16" x14ac:dyDescent="0.2">
      <c r="F7590" s="47" t="str">
        <f ca="1">IF(_SF_CORE!$A$2="BLOCK",NA(),IF(OR(D7590="",E7590=""),"",E7590-D7590))</f>
        <v/>
      </c>
    </row>
    <row r="7591" spans="6:6" ht="16" x14ac:dyDescent="0.2">
      <c r="F7591" s="47" t="str">
        <f ca="1">IF(_SF_CORE!$A$2="BLOCK",NA(),IF(OR(D7591="",E7591=""),"",E7591-D7591))</f>
        <v/>
      </c>
    </row>
    <row r="7592" spans="6:6" ht="16" x14ac:dyDescent="0.2">
      <c r="F7592" s="47" t="str">
        <f ca="1">IF(_SF_CORE!$A$2="BLOCK",NA(),IF(OR(D7592="",E7592=""),"",E7592-D7592))</f>
        <v/>
      </c>
    </row>
    <row r="7593" spans="6:6" ht="16" x14ac:dyDescent="0.2">
      <c r="F7593" s="47" t="str">
        <f ca="1">IF(_SF_CORE!$A$2="BLOCK",NA(),IF(OR(D7593="",E7593=""),"",E7593-D7593))</f>
        <v/>
      </c>
    </row>
    <row r="7594" spans="6:6" ht="16" x14ac:dyDescent="0.2">
      <c r="F7594" s="47" t="str">
        <f ca="1">IF(_SF_CORE!$A$2="BLOCK",NA(),IF(OR(D7594="",E7594=""),"",E7594-D7594))</f>
        <v/>
      </c>
    </row>
    <row r="7595" spans="6:6" ht="16" x14ac:dyDescent="0.2">
      <c r="F7595" s="47" t="str">
        <f ca="1">IF(_SF_CORE!$A$2="BLOCK",NA(),IF(OR(D7595="",E7595=""),"",E7595-D7595))</f>
        <v/>
      </c>
    </row>
    <row r="7596" spans="6:6" ht="16" x14ac:dyDescent="0.2">
      <c r="F7596" s="47" t="str">
        <f ca="1">IF(_SF_CORE!$A$2="BLOCK",NA(),IF(OR(D7596="",E7596=""),"",E7596-D7596))</f>
        <v/>
      </c>
    </row>
    <row r="7597" spans="6:6" ht="16" x14ac:dyDescent="0.2">
      <c r="F7597" s="47" t="str">
        <f ca="1">IF(_SF_CORE!$A$2="BLOCK",NA(),IF(OR(D7597="",E7597=""),"",E7597-D7597))</f>
        <v/>
      </c>
    </row>
    <row r="7598" spans="6:6" ht="16" x14ac:dyDescent="0.2">
      <c r="F7598" s="47" t="str">
        <f ca="1">IF(_SF_CORE!$A$2="BLOCK",NA(),IF(OR(D7598="",E7598=""),"",E7598-D7598))</f>
        <v/>
      </c>
    </row>
    <row r="7599" spans="6:6" ht="16" x14ac:dyDescent="0.2">
      <c r="F7599" s="47" t="str">
        <f ca="1">IF(_SF_CORE!$A$2="BLOCK",NA(),IF(OR(D7599="",E7599=""),"",E7599-D7599))</f>
        <v/>
      </c>
    </row>
    <row r="7600" spans="6:6" ht="16" x14ac:dyDescent="0.2">
      <c r="F7600" s="47" t="str">
        <f ca="1">IF(_SF_CORE!$A$2="BLOCK",NA(),IF(OR(D7600="",E7600=""),"",E7600-D7600))</f>
        <v/>
      </c>
    </row>
    <row r="7601" spans="6:6" ht="16" x14ac:dyDescent="0.2">
      <c r="F7601" s="47" t="str">
        <f ca="1">IF(_SF_CORE!$A$2="BLOCK",NA(),IF(OR(D7601="",E7601=""),"",E7601-D7601))</f>
        <v/>
      </c>
    </row>
    <row r="7602" spans="6:6" ht="16" x14ac:dyDescent="0.2">
      <c r="F7602" s="47" t="str">
        <f ca="1">IF(_SF_CORE!$A$2="BLOCK",NA(),IF(OR(D7602="",E7602=""),"",E7602-D7602))</f>
        <v/>
      </c>
    </row>
    <row r="7603" spans="6:6" ht="16" x14ac:dyDescent="0.2">
      <c r="F7603" s="47" t="str">
        <f ca="1">IF(_SF_CORE!$A$2="BLOCK",NA(),IF(OR(D7603="",E7603=""),"",E7603-D7603))</f>
        <v/>
      </c>
    </row>
    <row r="7604" spans="6:6" ht="16" x14ac:dyDescent="0.2">
      <c r="F7604" s="47" t="str">
        <f ca="1">IF(_SF_CORE!$A$2="BLOCK",NA(),IF(OR(D7604="",E7604=""),"",E7604-D7604))</f>
        <v/>
      </c>
    </row>
    <row r="7605" spans="6:6" ht="16" x14ac:dyDescent="0.2">
      <c r="F7605" s="47" t="str">
        <f ca="1">IF(_SF_CORE!$A$2="BLOCK",NA(),IF(OR(D7605="",E7605=""),"",E7605-D7605))</f>
        <v/>
      </c>
    </row>
    <row r="7606" spans="6:6" ht="16" x14ac:dyDescent="0.2">
      <c r="F7606" s="47" t="str">
        <f ca="1">IF(_SF_CORE!$A$2="BLOCK",NA(),IF(OR(D7606="",E7606=""),"",E7606-D7606))</f>
        <v/>
      </c>
    </row>
    <row r="7607" spans="6:6" ht="16" x14ac:dyDescent="0.2">
      <c r="F7607" s="47" t="str">
        <f ca="1">IF(_SF_CORE!$A$2="BLOCK",NA(),IF(OR(D7607="",E7607=""),"",E7607-D7607))</f>
        <v/>
      </c>
    </row>
    <row r="7608" spans="6:6" ht="16" x14ac:dyDescent="0.2">
      <c r="F7608" s="47" t="str">
        <f ca="1">IF(_SF_CORE!$A$2="BLOCK",NA(),IF(OR(D7608="",E7608=""),"",E7608-D7608))</f>
        <v/>
      </c>
    </row>
    <row r="7609" spans="6:6" ht="16" x14ac:dyDescent="0.2">
      <c r="F7609" s="47" t="str">
        <f ca="1">IF(_SF_CORE!$A$2="BLOCK",NA(),IF(OR(D7609="",E7609=""),"",E7609-D7609))</f>
        <v/>
      </c>
    </row>
    <row r="7610" spans="6:6" ht="16" x14ac:dyDescent="0.2">
      <c r="F7610" s="47" t="str">
        <f ca="1">IF(_SF_CORE!$A$2="BLOCK",NA(),IF(OR(D7610="",E7610=""),"",E7610-D7610))</f>
        <v/>
      </c>
    </row>
    <row r="7611" spans="6:6" ht="16" x14ac:dyDescent="0.2">
      <c r="F7611" s="47" t="str">
        <f ca="1">IF(_SF_CORE!$A$2="BLOCK",NA(),IF(OR(D7611="",E7611=""),"",E7611-D7611))</f>
        <v/>
      </c>
    </row>
    <row r="7612" spans="6:6" ht="16" x14ac:dyDescent="0.2">
      <c r="F7612" s="47" t="str">
        <f ca="1">IF(_SF_CORE!$A$2="BLOCK",NA(),IF(OR(D7612="",E7612=""),"",E7612-D7612))</f>
        <v/>
      </c>
    </row>
    <row r="7613" spans="6:6" ht="16" x14ac:dyDescent="0.2">
      <c r="F7613" s="47" t="str">
        <f ca="1">IF(_SF_CORE!$A$2="BLOCK",NA(),IF(OR(D7613="",E7613=""),"",E7613-D7613))</f>
        <v/>
      </c>
    </row>
    <row r="7614" spans="6:6" ht="16" x14ac:dyDescent="0.2">
      <c r="F7614" s="47" t="str">
        <f ca="1">IF(_SF_CORE!$A$2="BLOCK",NA(),IF(OR(D7614="",E7614=""),"",E7614-D7614))</f>
        <v/>
      </c>
    </row>
    <row r="7615" spans="6:6" ht="16" x14ac:dyDescent="0.2">
      <c r="F7615" s="47" t="str">
        <f ca="1">IF(_SF_CORE!$A$2="BLOCK",NA(),IF(OR(D7615="",E7615=""),"",E7615-D7615))</f>
        <v/>
      </c>
    </row>
    <row r="7616" spans="6:6" ht="16" x14ac:dyDescent="0.2">
      <c r="F7616" s="47" t="str">
        <f ca="1">IF(_SF_CORE!$A$2="BLOCK",NA(),IF(OR(D7616="",E7616=""),"",E7616-D7616))</f>
        <v/>
      </c>
    </row>
    <row r="7617" spans="6:6" ht="16" x14ac:dyDescent="0.2">
      <c r="F7617" s="47" t="str">
        <f ca="1">IF(_SF_CORE!$A$2="BLOCK",NA(),IF(OR(D7617="",E7617=""),"",E7617-D7617))</f>
        <v/>
      </c>
    </row>
    <row r="7618" spans="6:6" ht="16" x14ac:dyDescent="0.2">
      <c r="F7618" s="47" t="str">
        <f ca="1">IF(_SF_CORE!$A$2="BLOCK",NA(),IF(OR(D7618="",E7618=""),"",E7618-D7618))</f>
        <v/>
      </c>
    </row>
    <row r="7619" spans="6:6" ht="16" x14ac:dyDescent="0.2">
      <c r="F7619" s="47" t="str">
        <f ca="1">IF(_SF_CORE!$A$2="BLOCK",NA(),IF(OR(D7619="",E7619=""),"",E7619-D7619))</f>
        <v/>
      </c>
    </row>
    <row r="7620" spans="6:6" ht="16" x14ac:dyDescent="0.2">
      <c r="F7620" s="47" t="str">
        <f ca="1">IF(_SF_CORE!$A$2="BLOCK",NA(),IF(OR(D7620="",E7620=""),"",E7620-D7620))</f>
        <v/>
      </c>
    </row>
    <row r="7621" spans="6:6" ht="16" x14ac:dyDescent="0.2">
      <c r="F7621" s="47" t="str">
        <f ca="1">IF(_SF_CORE!$A$2="BLOCK",NA(),IF(OR(D7621="",E7621=""),"",E7621-D7621))</f>
        <v/>
      </c>
    </row>
    <row r="7622" spans="6:6" ht="16" x14ac:dyDescent="0.2">
      <c r="F7622" s="47" t="str">
        <f ca="1">IF(_SF_CORE!$A$2="BLOCK",NA(),IF(OR(D7622="",E7622=""),"",E7622-D7622))</f>
        <v/>
      </c>
    </row>
    <row r="7623" spans="6:6" ht="16" x14ac:dyDescent="0.2">
      <c r="F7623" s="47" t="str">
        <f ca="1">IF(_SF_CORE!$A$2="BLOCK",NA(),IF(OR(D7623="",E7623=""),"",E7623-D7623))</f>
        <v/>
      </c>
    </row>
    <row r="7624" spans="6:6" ht="16" x14ac:dyDescent="0.2">
      <c r="F7624" s="47" t="str">
        <f ca="1">IF(_SF_CORE!$A$2="BLOCK",NA(),IF(OR(D7624="",E7624=""),"",E7624-D7624))</f>
        <v/>
      </c>
    </row>
    <row r="7625" spans="6:6" ht="16" x14ac:dyDescent="0.2">
      <c r="F7625" s="47" t="str">
        <f ca="1">IF(_SF_CORE!$A$2="BLOCK",NA(),IF(OR(D7625="",E7625=""),"",E7625-D7625))</f>
        <v/>
      </c>
    </row>
    <row r="7626" spans="6:6" ht="16" x14ac:dyDescent="0.2">
      <c r="F7626" s="47" t="str">
        <f ca="1">IF(_SF_CORE!$A$2="BLOCK",NA(),IF(OR(D7626="",E7626=""),"",E7626-D7626))</f>
        <v/>
      </c>
    </row>
    <row r="7627" spans="6:6" ht="16" x14ac:dyDescent="0.2">
      <c r="F7627" s="47" t="str">
        <f ca="1">IF(_SF_CORE!$A$2="BLOCK",NA(),IF(OR(D7627="",E7627=""),"",E7627-D7627))</f>
        <v/>
      </c>
    </row>
    <row r="7628" spans="6:6" ht="16" x14ac:dyDescent="0.2">
      <c r="F7628" s="47" t="str">
        <f ca="1">IF(_SF_CORE!$A$2="BLOCK",NA(),IF(OR(D7628="",E7628=""),"",E7628-D7628))</f>
        <v/>
      </c>
    </row>
    <row r="7629" spans="6:6" ht="16" x14ac:dyDescent="0.2">
      <c r="F7629" s="47" t="str">
        <f ca="1">IF(_SF_CORE!$A$2="BLOCK",NA(),IF(OR(D7629="",E7629=""),"",E7629-D7629))</f>
        <v/>
      </c>
    </row>
    <row r="7630" spans="6:6" ht="16" x14ac:dyDescent="0.2">
      <c r="F7630" s="47" t="str">
        <f ca="1">IF(_SF_CORE!$A$2="BLOCK",NA(),IF(OR(D7630="",E7630=""),"",E7630-D7630))</f>
        <v/>
      </c>
    </row>
    <row r="7631" spans="6:6" ht="16" x14ac:dyDescent="0.2">
      <c r="F7631" s="47" t="str">
        <f ca="1">IF(_SF_CORE!$A$2="BLOCK",NA(),IF(OR(D7631="",E7631=""),"",E7631-D7631))</f>
        <v/>
      </c>
    </row>
    <row r="7632" spans="6:6" ht="16" x14ac:dyDescent="0.2">
      <c r="F7632" s="47" t="str">
        <f ca="1">IF(_SF_CORE!$A$2="BLOCK",NA(),IF(OR(D7632="",E7632=""),"",E7632-D7632))</f>
        <v/>
      </c>
    </row>
    <row r="7633" spans="6:6" ht="16" x14ac:dyDescent="0.2">
      <c r="F7633" s="47" t="str">
        <f ca="1">IF(_SF_CORE!$A$2="BLOCK",NA(),IF(OR(D7633="",E7633=""),"",E7633-D7633))</f>
        <v/>
      </c>
    </row>
    <row r="7634" spans="6:6" ht="16" x14ac:dyDescent="0.2">
      <c r="F7634" s="47" t="str">
        <f ca="1">IF(_SF_CORE!$A$2="BLOCK",NA(),IF(OR(D7634="",E7634=""),"",E7634-D7634))</f>
        <v/>
      </c>
    </row>
    <row r="7635" spans="6:6" ht="16" x14ac:dyDescent="0.2">
      <c r="F7635" s="47" t="str">
        <f ca="1">IF(_SF_CORE!$A$2="BLOCK",NA(),IF(OR(D7635="",E7635=""),"",E7635-D7635))</f>
        <v/>
      </c>
    </row>
    <row r="7636" spans="6:6" ht="16" x14ac:dyDescent="0.2">
      <c r="F7636" s="47" t="str">
        <f ca="1">IF(_SF_CORE!$A$2="BLOCK",NA(),IF(OR(D7636="",E7636=""),"",E7636-D7636))</f>
        <v/>
      </c>
    </row>
    <row r="7637" spans="6:6" ht="16" x14ac:dyDescent="0.2">
      <c r="F7637" s="47" t="str">
        <f ca="1">IF(_SF_CORE!$A$2="BLOCK",NA(),IF(OR(D7637="",E7637=""),"",E7637-D7637))</f>
        <v/>
      </c>
    </row>
    <row r="7638" spans="6:6" ht="16" x14ac:dyDescent="0.2">
      <c r="F7638" s="47" t="str">
        <f ca="1">IF(_SF_CORE!$A$2="BLOCK",NA(),IF(OR(D7638="",E7638=""),"",E7638-D7638))</f>
        <v/>
      </c>
    </row>
    <row r="7639" spans="6:6" ht="16" x14ac:dyDescent="0.2">
      <c r="F7639" s="47" t="str">
        <f ca="1">IF(_SF_CORE!$A$2="BLOCK",NA(),IF(OR(D7639="",E7639=""),"",E7639-D7639))</f>
        <v/>
      </c>
    </row>
    <row r="7640" spans="6:6" ht="16" x14ac:dyDescent="0.2">
      <c r="F7640" s="47" t="str">
        <f ca="1">IF(_SF_CORE!$A$2="BLOCK",NA(),IF(OR(D7640="",E7640=""),"",E7640-D7640))</f>
        <v/>
      </c>
    </row>
    <row r="7641" spans="6:6" ht="16" x14ac:dyDescent="0.2">
      <c r="F7641" s="47" t="str">
        <f ca="1">IF(_SF_CORE!$A$2="BLOCK",NA(),IF(OR(D7641="",E7641=""),"",E7641-D7641))</f>
        <v/>
      </c>
    </row>
    <row r="7642" spans="6:6" ht="16" x14ac:dyDescent="0.2">
      <c r="F7642" s="47" t="str">
        <f ca="1">IF(_SF_CORE!$A$2="BLOCK",NA(),IF(OR(D7642="",E7642=""),"",E7642-D7642))</f>
        <v/>
      </c>
    </row>
    <row r="7643" spans="6:6" ht="16" x14ac:dyDescent="0.2">
      <c r="F7643" s="47" t="str">
        <f ca="1">IF(_SF_CORE!$A$2="BLOCK",NA(),IF(OR(D7643="",E7643=""),"",E7643-D7643))</f>
        <v/>
      </c>
    </row>
    <row r="7644" spans="6:6" ht="16" x14ac:dyDescent="0.2">
      <c r="F7644" s="47" t="str">
        <f ca="1">IF(_SF_CORE!$A$2="BLOCK",NA(),IF(OR(D7644="",E7644=""),"",E7644-D7644))</f>
        <v/>
      </c>
    </row>
    <row r="7645" spans="6:6" ht="16" x14ac:dyDescent="0.2">
      <c r="F7645" s="47" t="str">
        <f ca="1">IF(_SF_CORE!$A$2="BLOCK",NA(),IF(OR(D7645="",E7645=""),"",E7645-D7645))</f>
        <v/>
      </c>
    </row>
    <row r="7646" spans="6:6" ht="16" x14ac:dyDescent="0.2">
      <c r="F7646" s="47" t="str">
        <f ca="1">IF(_SF_CORE!$A$2="BLOCK",NA(),IF(OR(D7646="",E7646=""),"",E7646-D7646))</f>
        <v/>
      </c>
    </row>
    <row r="7647" spans="6:6" ht="16" x14ac:dyDescent="0.2">
      <c r="F7647" s="47" t="str">
        <f ca="1">IF(_SF_CORE!$A$2="BLOCK",NA(),IF(OR(D7647="",E7647=""),"",E7647-D7647))</f>
        <v/>
      </c>
    </row>
    <row r="7648" spans="6:6" ht="16" x14ac:dyDescent="0.2">
      <c r="F7648" s="47" t="str">
        <f ca="1">IF(_SF_CORE!$A$2="BLOCK",NA(),IF(OR(D7648="",E7648=""),"",E7648-D7648))</f>
        <v/>
      </c>
    </row>
    <row r="7649" spans="6:6" ht="16" x14ac:dyDescent="0.2">
      <c r="F7649" s="47" t="str">
        <f ca="1">IF(_SF_CORE!$A$2="BLOCK",NA(),IF(OR(D7649="",E7649=""),"",E7649-D7649))</f>
        <v/>
      </c>
    </row>
    <row r="7650" spans="6:6" ht="16" x14ac:dyDescent="0.2">
      <c r="F7650" s="47" t="str">
        <f ca="1">IF(_SF_CORE!$A$2="BLOCK",NA(),IF(OR(D7650="",E7650=""),"",E7650-D7650))</f>
        <v/>
      </c>
    </row>
    <row r="7651" spans="6:6" ht="16" x14ac:dyDescent="0.2">
      <c r="F7651" s="47" t="str">
        <f ca="1">IF(_SF_CORE!$A$2="BLOCK",NA(),IF(OR(D7651="",E7651=""),"",E7651-D7651))</f>
        <v/>
      </c>
    </row>
    <row r="7652" spans="6:6" ht="16" x14ac:dyDescent="0.2">
      <c r="F7652" s="47" t="str">
        <f ca="1">IF(_SF_CORE!$A$2="BLOCK",NA(),IF(OR(D7652="",E7652=""),"",E7652-D7652))</f>
        <v/>
      </c>
    </row>
    <row r="7653" spans="6:6" ht="16" x14ac:dyDescent="0.2">
      <c r="F7653" s="47" t="str">
        <f ca="1">IF(_SF_CORE!$A$2="BLOCK",NA(),IF(OR(D7653="",E7653=""),"",E7653-D7653))</f>
        <v/>
      </c>
    </row>
    <row r="7654" spans="6:6" ht="16" x14ac:dyDescent="0.2">
      <c r="F7654" s="47" t="str">
        <f ca="1">IF(_SF_CORE!$A$2="BLOCK",NA(),IF(OR(D7654="",E7654=""),"",E7654-D7654))</f>
        <v/>
      </c>
    </row>
    <row r="7655" spans="6:6" ht="16" x14ac:dyDescent="0.2">
      <c r="F7655" s="47" t="str">
        <f ca="1">IF(_SF_CORE!$A$2="BLOCK",NA(),IF(OR(D7655="",E7655=""),"",E7655-D7655))</f>
        <v/>
      </c>
    </row>
    <row r="7656" spans="6:6" ht="16" x14ac:dyDescent="0.2">
      <c r="F7656" s="47" t="str">
        <f ca="1">IF(_SF_CORE!$A$2="BLOCK",NA(),IF(OR(D7656="",E7656=""),"",E7656-D7656))</f>
        <v/>
      </c>
    </row>
    <row r="7657" spans="6:6" ht="16" x14ac:dyDescent="0.2">
      <c r="F7657" s="47" t="str">
        <f ca="1">IF(_SF_CORE!$A$2="BLOCK",NA(),IF(OR(D7657="",E7657=""),"",E7657-D7657))</f>
        <v/>
      </c>
    </row>
    <row r="7658" spans="6:6" ht="16" x14ac:dyDescent="0.2">
      <c r="F7658" s="47" t="str">
        <f ca="1">IF(_SF_CORE!$A$2="BLOCK",NA(),IF(OR(D7658="",E7658=""),"",E7658-D7658))</f>
        <v/>
      </c>
    </row>
    <row r="7659" spans="6:6" ht="16" x14ac:dyDescent="0.2">
      <c r="F7659" s="47" t="str">
        <f ca="1">IF(_SF_CORE!$A$2="BLOCK",NA(),IF(OR(D7659="",E7659=""),"",E7659-D7659))</f>
        <v/>
      </c>
    </row>
    <row r="7660" spans="6:6" ht="16" x14ac:dyDescent="0.2">
      <c r="F7660" s="47" t="str">
        <f ca="1">IF(_SF_CORE!$A$2="BLOCK",NA(),IF(OR(D7660="",E7660=""),"",E7660-D7660))</f>
        <v/>
      </c>
    </row>
    <row r="7661" spans="6:6" ht="16" x14ac:dyDescent="0.2">
      <c r="F7661" s="47" t="str">
        <f ca="1">IF(_SF_CORE!$A$2="BLOCK",NA(),IF(OR(D7661="",E7661=""),"",E7661-D7661))</f>
        <v/>
      </c>
    </row>
    <row r="7662" spans="6:6" ht="16" x14ac:dyDescent="0.2">
      <c r="F7662" s="47" t="str">
        <f ca="1">IF(_SF_CORE!$A$2="BLOCK",NA(),IF(OR(D7662="",E7662=""),"",E7662-D7662))</f>
        <v/>
      </c>
    </row>
    <row r="7663" spans="6:6" ht="16" x14ac:dyDescent="0.2">
      <c r="F7663" s="47" t="str">
        <f ca="1">IF(_SF_CORE!$A$2="BLOCK",NA(),IF(OR(D7663="",E7663=""),"",E7663-D7663))</f>
        <v/>
      </c>
    </row>
    <row r="7664" spans="6:6" ht="16" x14ac:dyDescent="0.2">
      <c r="F7664" s="47" t="str">
        <f ca="1">IF(_SF_CORE!$A$2="BLOCK",NA(),IF(OR(D7664="",E7664=""),"",E7664-D7664))</f>
        <v/>
      </c>
    </row>
    <row r="7665" spans="6:6" ht="16" x14ac:dyDescent="0.2">
      <c r="F7665" s="47" t="str">
        <f ca="1">IF(_SF_CORE!$A$2="BLOCK",NA(),IF(OR(D7665="",E7665=""),"",E7665-D7665))</f>
        <v/>
      </c>
    </row>
    <row r="7666" spans="6:6" ht="16" x14ac:dyDescent="0.2">
      <c r="F7666" s="47" t="str">
        <f ca="1">IF(_SF_CORE!$A$2="BLOCK",NA(),IF(OR(D7666="",E7666=""),"",E7666-D7666))</f>
        <v/>
      </c>
    </row>
    <row r="7667" spans="6:6" ht="16" x14ac:dyDescent="0.2">
      <c r="F7667" s="47" t="str">
        <f ca="1">IF(_SF_CORE!$A$2="BLOCK",NA(),IF(OR(D7667="",E7667=""),"",E7667-D7667))</f>
        <v/>
      </c>
    </row>
    <row r="7668" spans="6:6" ht="16" x14ac:dyDescent="0.2">
      <c r="F7668" s="47" t="str">
        <f ca="1">IF(_SF_CORE!$A$2="BLOCK",NA(),IF(OR(D7668="",E7668=""),"",E7668-D7668))</f>
        <v/>
      </c>
    </row>
    <row r="7669" spans="6:6" ht="16" x14ac:dyDescent="0.2">
      <c r="F7669" s="47" t="str">
        <f ca="1">IF(_SF_CORE!$A$2="BLOCK",NA(),IF(OR(D7669="",E7669=""),"",E7669-D7669))</f>
        <v/>
      </c>
    </row>
    <row r="7670" spans="6:6" ht="16" x14ac:dyDescent="0.2">
      <c r="F7670" s="47" t="str">
        <f ca="1">IF(_SF_CORE!$A$2="BLOCK",NA(),IF(OR(D7670="",E7670=""),"",E7670-D7670))</f>
        <v/>
      </c>
    </row>
    <row r="7671" spans="6:6" ht="16" x14ac:dyDescent="0.2">
      <c r="F7671" s="47" t="str">
        <f ca="1">IF(_SF_CORE!$A$2="BLOCK",NA(),IF(OR(D7671="",E7671=""),"",E7671-D7671))</f>
        <v/>
      </c>
    </row>
    <row r="7672" spans="6:6" ht="16" x14ac:dyDescent="0.2">
      <c r="F7672" s="47" t="str">
        <f ca="1">IF(_SF_CORE!$A$2="BLOCK",NA(),IF(OR(D7672="",E7672=""),"",E7672-D7672))</f>
        <v/>
      </c>
    </row>
    <row r="7673" spans="6:6" ht="16" x14ac:dyDescent="0.2">
      <c r="F7673" s="47" t="str">
        <f ca="1">IF(_SF_CORE!$A$2="BLOCK",NA(),IF(OR(D7673="",E7673=""),"",E7673-D7673))</f>
        <v/>
      </c>
    </row>
    <row r="7674" spans="6:6" ht="16" x14ac:dyDescent="0.2">
      <c r="F7674" s="47" t="str">
        <f ca="1">IF(_SF_CORE!$A$2="BLOCK",NA(),IF(OR(D7674="",E7674=""),"",E7674-D7674))</f>
        <v/>
      </c>
    </row>
    <row r="7675" spans="6:6" ht="16" x14ac:dyDescent="0.2">
      <c r="F7675" s="47" t="str">
        <f ca="1">IF(_SF_CORE!$A$2="BLOCK",NA(),IF(OR(D7675="",E7675=""),"",E7675-D7675))</f>
        <v/>
      </c>
    </row>
    <row r="7676" spans="6:6" ht="16" x14ac:dyDescent="0.2">
      <c r="F7676" s="47" t="str">
        <f ca="1">IF(_SF_CORE!$A$2="BLOCK",NA(),IF(OR(D7676="",E7676=""),"",E7676-D7676))</f>
        <v/>
      </c>
    </row>
    <row r="7677" spans="6:6" ht="16" x14ac:dyDescent="0.2">
      <c r="F7677" s="47" t="str">
        <f ca="1">IF(_SF_CORE!$A$2="BLOCK",NA(),IF(OR(D7677="",E7677=""),"",E7677-D7677))</f>
        <v/>
      </c>
    </row>
    <row r="7678" spans="6:6" ht="16" x14ac:dyDescent="0.2">
      <c r="F7678" s="47" t="str">
        <f ca="1">IF(_SF_CORE!$A$2="BLOCK",NA(),IF(OR(D7678="",E7678=""),"",E7678-D7678))</f>
        <v/>
      </c>
    </row>
    <row r="7679" spans="6:6" ht="16" x14ac:dyDescent="0.2">
      <c r="F7679" s="47" t="str">
        <f ca="1">IF(_SF_CORE!$A$2="BLOCK",NA(),IF(OR(D7679="",E7679=""),"",E7679-D7679))</f>
        <v/>
      </c>
    </row>
    <row r="7680" spans="6:6" ht="16" x14ac:dyDescent="0.2">
      <c r="F7680" s="47" t="str">
        <f ca="1">IF(_SF_CORE!$A$2="BLOCK",NA(),IF(OR(D7680="",E7680=""),"",E7680-D7680))</f>
        <v/>
      </c>
    </row>
    <row r="7681" spans="6:6" ht="16" x14ac:dyDescent="0.2">
      <c r="F7681" s="47" t="str">
        <f ca="1">IF(_SF_CORE!$A$2="BLOCK",NA(),IF(OR(D7681="",E7681=""),"",E7681-D7681))</f>
        <v/>
      </c>
    </row>
    <row r="7682" spans="6:6" ht="16" x14ac:dyDescent="0.2">
      <c r="F7682" s="47" t="str">
        <f ca="1">IF(_SF_CORE!$A$2="BLOCK",NA(),IF(OR(D7682="",E7682=""),"",E7682-D7682))</f>
        <v/>
      </c>
    </row>
    <row r="7683" spans="6:6" ht="16" x14ac:dyDescent="0.2">
      <c r="F7683" s="47" t="str">
        <f ca="1">IF(_SF_CORE!$A$2="BLOCK",NA(),IF(OR(D7683="",E7683=""),"",E7683-D7683))</f>
        <v/>
      </c>
    </row>
    <row r="7684" spans="6:6" ht="16" x14ac:dyDescent="0.2">
      <c r="F7684" s="47" t="str">
        <f ca="1">IF(_SF_CORE!$A$2="BLOCK",NA(),IF(OR(D7684="",E7684=""),"",E7684-D7684))</f>
        <v/>
      </c>
    </row>
    <row r="7685" spans="6:6" ht="16" x14ac:dyDescent="0.2">
      <c r="F7685" s="47" t="str">
        <f ca="1">IF(_SF_CORE!$A$2="BLOCK",NA(),IF(OR(D7685="",E7685=""),"",E7685-D7685))</f>
        <v/>
      </c>
    </row>
    <row r="7686" spans="6:6" ht="16" x14ac:dyDescent="0.2">
      <c r="F7686" s="47" t="str">
        <f ca="1">IF(_SF_CORE!$A$2="BLOCK",NA(),IF(OR(D7686="",E7686=""),"",E7686-D7686))</f>
        <v/>
      </c>
    </row>
    <row r="7687" spans="6:6" ht="16" x14ac:dyDescent="0.2">
      <c r="F7687" s="47" t="str">
        <f ca="1">IF(_SF_CORE!$A$2="BLOCK",NA(),IF(OR(D7687="",E7687=""),"",E7687-D7687))</f>
        <v/>
      </c>
    </row>
    <row r="7688" spans="6:6" ht="16" x14ac:dyDescent="0.2">
      <c r="F7688" s="47" t="str">
        <f ca="1">IF(_SF_CORE!$A$2="BLOCK",NA(),IF(OR(D7688="",E7688=""),"",E7688-D7688))</f>
        <v/>
      </c>
    </row>
    <row r="7689" spans="6:6" ht="16" x14ac:dyDescent="0.2">
      <c r="F7689" s="47" t="str">
        <f ca="1">IF(_SF_CORE!$A$2="BLOCK",NA(),IF(OR(D7689="",E7689=""),"",E7689-D7689))</f>
        <v/>
      </c>
    </row>
    <row r="7690" spans="6:6" ht="16" x14ac:dyDescent="0.2">
      <c r="F7690" s="47" t="str">
        <f ca="1">IF(_SF_CORE!$A$2="BLOCK",NA(),IF(OR(D7690="",E7690=""),"",E7690-D7690))</f>
        <v/>
      </c>
    </row>
    <row r="7691" spans="6:6" ht="16" x14ac:dyDescent="0.2">
      <c r="F7691" s="47" t="str">
        <f ca="1">IF(_SF_CORE!$A$2="BLOCK",NA(),IF(OR(D7691="",E7691=""),"",E7691-D7691))</f>
        <v/>
      </c>
    </row>
    <row r="7692" spans="6:6" ht="16" x14ac:dyDescent="0.2">
      <c r="F7692" s="47" t="str">
        <f ca="1">IF(_SF_CORE!$A$2="BLOCK",NA(),IF(OR(D7692="",E7692=""),"",E7692-D7692))</f>
        <v/>
      </c>
    </row>
    <row r="7693" spans="6:6" ht="16" x14ac:dyDescent="0.2">
      <c r="F7693" s="47" t="str">
        <f ca="1">IF(_SF_CORE!$A$2="BLOCK",NA(),IF(OR(D7693="",E7693=""),"",E7693-D7693))</f>
        <v/>
      </c>
    </row>
    <row r="7694" spans="6:6" ht="16" x14ac:dyDescent="0.2">
      <c r="F7694" s="47" t="str">
        <f ca="1">IF(_SF_CORE!$A$2="BLOCK",NA(),IF(OR(D7694="",E7694=""),"",E7694-D7694))</f>
        <v/>
      </c>
    </row>
    <row r="7695" spans="6:6" ht="16" x14ac:dyDescent="0.2">
      <c r="F7695" s="47" t="str">
        <f ca="1">IF(_SF_CORE!$A$2="BLOCK",NA(),IF(OR(D7695="",E7695=""),"",E7695-D7695))</f>
        <v/>
      </c>
    </row>
    <row r="7696" spans="6:6" ht="16" x14ac:dyDescent="0.2">
      <c r="F7696" s="47" t="str">
        <f ca="1">IF(_SF_CORE!$A$2="BLOCK",NA(),IF(OR(D7696="",E7696=""),"",E7696-D7696))</f>
        <v/>
      </c>
    </row>
    <row r="7697" spans="6:6" ht="16" x14ac:dyDescent="0.2">
      <c r="F7697" s="47" t="str">
        <f ca="1">IF(_SF_CORE!$A$2="BLOCK",NA(),IF(OR(D7697="",E7697=""),"",E7697-D7697))</f>
        <v/>
      </c>
    </row>
    <row r="7698" spans="6:6" ht="16" x14ac:dyDescent="0.2">
      <c r="F7698" s="47" t="str">
        <f ca="1">IF(_SF_CORE!$A$2="BLOCK",NA(),IF(OR(D7698="",E7698=""),"",E7698-D7698))</f>
        <v/>
      </c>
    </row>
    <row r="7699" spans="6:6" ht="16" x14ac:dyDescent="0.2">
      <c r="F7699" s="47" t="str">
        <f ca="1">IF(_SF_CORE!$A$2="BLOCK",NA(),IF(OR(D7699="",E7699=""),"",E7699-D7699))</f>
        <v/>
      </c>
    </row>
    <row r="7700" spans="6:6" ht="16" x14ac:dyDescent="0.2">
      <c r="F7700" s="47" t="str">
        <f ca="1">IF(_SF_CORE!$A$2="BLOCK",NA(),IF(OR(D7700="",E7700=""),"",E7700-D7700))</f>
        <v/>
      </c>
    </row>
    <row r="7701" spans="6:6" ht="16" x14ac:dyDescent="0.2">
      <c r="F7701" s="47" t="str">
        <f ca="1">IF(_SF_CORE!$A$2="BLOCK",NA(),IF(OR(D7701="",E7701=""),"",E7701-D7701))</f>
        <v/>
      </c>
    </row>
    <row r="7702" spans="6:6" ht="16" x14ac:dyDescent="0.2">
      <c r="F7702" s="47" t="str">
        <f ca="1">IF(_SF_CORE!$A$2="BLOCK",NA(),IF(OR(D7702="",E7702=""),"",E7702-D7702))</f>
        <v/>
      </c>
    </row>
    <row r="7703" spans="6:6" ht="16" x14ac:dyDescent="0.2">
      <c r="F7703" s="47" t="str">
        <f ca="1">IF(_SF_CORE!$A$2="BLOCK",NA(),IF(OR(D7703="",E7703=""),"",E7703-D7703))</f>
        <v/>
      </c>
    </row>
    <row r="7704" spans="6:6" ht="16" x14ac:dyDescent="0.2">
      <c r="F7704" s="47" t="str">
        <f ca="1">IF(_SF_CORE!$A$2="BLOCK",NA(),IF(OR(D7704="",E7704=""),"",E7704-D7704))</f>
        <v/>
      </c>
    </row>
    <row r="7705" spans="6:6" ht="16" x14ac:dyDescent="0.2">
      <c r="F7705" s="47" t="str">
        <f ca="1">IF(_SF_CORE!$A$2="BLOCK",NA(),IF(OR(D7705="",E7705=""),"",E7705-D7705))</f>
        <v/>
      </c>
    </row>
    <row r="7706" spans="6:6" ht="16" x14ac:dyDescent="0.2">
      <c r="F7706" s="47" t="str">
        <f ca="1">IF(_SF_CORE!$A$2="BLOCK",NA(),IF(OR(D7706="",E7706=""),"",E7706-D7706))</f>
        <v/>
      </c>
    </row>
    <row r="7707" spans="6:6" ht="16" x14ac:dyDescent="0.2">
      <c r="F7707" s="47" t="str">
        <f ca="1">IF(_SF_CORE!$A$2="BLOCK",NA(),IF(OR(D7707="",E7707=""),"",E7707-D7707))</f>
        <v/>
      </c>
    </row>
    <row r="7708" spans="6:6" ht="16" x14ac:dyDescent="0.2">
      <c r="F7708" s="47" t="str">
        <f ca="1">IF(_SF_CORE!$A$2="BLOCK",NA(),IF(OR(D7708="",E7708=""),"",E7708-D7708))</f>
        <v/>
      </c>
    </row>
    <row r="7709" spans="6:6" ht="16" x14ac:dyDescent="0.2">
      <c r="F7709" s="47" t="str">
        <f ca="1">IF(_SF_CORE!$A$2="BLOCK",NA(),IF(OR(D7709="",E7709=""),"",E7709-D7709))</f>
        <v/>
      </c>
    </row>
    <row r="7710" spans="6:6" ht="16" x14ac:dyDescent="0.2">
      <c r="F7710" s="47" t="str">
        <f ca="1">IF(_SF_CORE!$A$2="BLOCK",NA(),IF(OR(D7710="",E7710=""),"",E7710-D7710))</f>
        <v/>
      </c>
    </row>
    <row r="7711" spans="6:6" ht="16" x14ac:dyDescent="0.2">
      <c r="F7711" s="47" t="str">
        <f ca="1">IF(_SF_CORE!$A$2="BLOCK",NA(),IF(OR(D7711="",E7711=""),"",E7711-D7711))</f>
        <v/>
      </c>
    </row>
    <row r="7712" spans="6:6" ht="16" x14ac:dyDescent="0.2">
      <c r="F7712" s="47" t="str">
        <f ca="1">IF(_SF_CORE!$A$2="BLOCK",NA(),IF(OR(D7712="",E7712=""),"",E7712-D7712))</f>
        <v/>
      </c>
    </row>
    <row r="7713" spans="6:6" ht="16" x14ac:dyDescent="0.2">
      <c r="F7713" s="47" t="str">
        <f ca="1">IF(_SF_CORE!$A$2="BLOCK",NA(),IF(OR(D7713="",E7713=""),"",E7713-D7713))</f>
        <v/>
      </c>
    </row>
    <row r="7714" spans="6:6" ht="16" x14ac:dyDescent="0.2">
      <c r="F7714" s="47" t="str">
        <f ca="1">IF(_SF_CORE!$A$2="BLOCK",NA(),IF(OR(D7714="",E7714=""),"",E7714-D7714))</f>
        <v/>
      </c>
    </row>
    <row r="7715" spans="6:6" ht="16" x14ac:dyDescent="0.2">
      <c r="F7715" s="47" t="str">
        <f ca="1">IF(_SF_CORE!$A$2="BLOCK",NA(),IF(OR(D7715="",E7715=""),"",E7715-D7715))</f>
        <v/>
      </c>
    </row>
    <row r="7716" spans="6:6" ht="16" x14ac:dyDescent="0.2">
      <c r="F7716" s="47" t="str">
        <f ca="1">IF(_SF_CORE!$A$2="BLOCK",NA(),IF(OR(D7716="",E7716=""),"",E7716-D7716))</f>
        <v/>
      </c>
    </row>
    <row r="7717" spans="6:6" ht="16" x14ac:dyDescent="0.2">
      <c r="F7717" s="47" t="str">
        <f ca="1">IF(_SF_CORE!$A$2="BLOCK",NA(),IF(OR(D7717="",E7717=""),"",E7717-D7717))</f>
        <v/>
      </c>
    </row>
    <row r="7718" spans="6:6" ht="16" x14ac:dyDescent="0.2">
      <c r="F7718" s="47" t="str">
        <f ca="1">IF(_SF_CORE!$A$2="BLOCK",NA(),IF(OR(D7718="",E7718=""),"",E7718-D7718))</f>
        <v/>
      </c>
    </row>
    <row r="7719" spans="6:6" ht="16" x14ac:dyDescent="0.2">
      <c r="F7719" s="47" t="str">
        <f ca="1">IF(_SF_CORE!$A$2="BLOCK",NA(),IF(OR(D7719="",E7719=""),"",E7719-D7719))</f>
        <v/>
      </c>
    </row>
    <row r="7720" spans="6:6" ht="16" x14ac:dyDescent="0.2">
      <c r="F7720" s="47" t="str">
        <f ca="1">IF(_SF_CORE!$A$2="BLOCK",NA(),IF(OR(D7720="",E7720=""),"",E7720-D7720))</f>
        <v/>
      </c>
    </row>
    <row r="7721" spans="6:6" ht="16" x14ac:dyDescent="0.2">
      <c r="F7721" s="47" t="str">
        <f ca="1">IF(_SF_CORE!$A$2="BLOCK",NA(),IF(OR(D7721="",E7721=""),"",E7721-D7721))</f>
        <v/>
      </c>
    </row>
    <row r="7722" spans="6:6" ht="16" x14ac:dyDescent="0.2">
      <c r="F7722" s="47" t="str">
        <f ca="1">IF(_SF_CORE!$A$2="BLOCK",NA(),IF(OR(D7722="",E7722=""),"",E7722-D7722))</f>
        <v/>
      </c>
    </row>
    <row r="7723" spans="6:6" ht="16" x14ac:dyDescent="0.2">
      <c r="F7723" s="47" t="str">
        <f ca="1">IF(_SF_CORE!$A$2="BLOCK",NA(),IF(OR(D7723="",E7723=""),"",E7723-D7723))</f>
        <v/>
      </c>
    </row>
    <row r="7724" spans="6:6" ht="16" x14ac:dyDescent="0.2">
      <c r="F7724" s="47" t="str">
        <f ca="1">IF(_SF_CORE!$A$2="BLOCK",NA(),IF(OR(D7724="",E7724=""),"",E7724-D7724))</f>
        <v/>
      </c>
    </row>
    <row r="7725" spans="6:6" ht="16" x14ac:dyDescent="0.2">
      <c r="F7725" s="47" t="str">
        <f ca="1">IF(_SF_CORE!$A$2="BLOCK",NA(),IF(OR(D7725="",E7725=""),"",E7725-D7725))</f>
        <v/>
      </c>
    </row>
    <row r="7726" spans="6:6" ht="16" x14ac:dyDescent="0.2">
      <c r="F7726" s="47" t="str">
        <f ca="1">IF(_SF_CORE!$A$2="BLOCK",NA(),IF(OR(D7726="",E7726=""),"",E7726-D7726))</f>
        <v/>
      </c>
    </row>
    <row r="7727" spans="6:6" ht="16" x14ac:dyDescent="0.2">
      <c r="F7727" s="47" t="str">
        <f ca="1">IF(_SF_CORE!$A$2="BLOCK",NA(),IF(OR(D7727="",E7727=""),"",E7727-D7727))</f>
        <v/>
      </c>
    </row>
    <row r="7728" spans="6:6" ht="16" x14ac:dyDescent="0.2">
      <c r="F7728" s="47" t="str">
        <f ca="1">IF(_SF_CORE!$A$2="BLOCK",NA(),IF(OR(D7728="",E7728=""),"",E7728-D7728))</f>
        <v/>
      </c>
    </row>
    <row r="7729" spans="6:6" ht="16" x14ac:dyDescent="0.2">
      <c r="F7729" s="47" t="str">
        <f ca="1">IF(_SF_CORE!$A$2="BLOCK",NA(),IF(OR(D7729="",E7729=""),"",E7729-D7729))</f>
        <v/>
      </c>
    </row>
    <row r="7730" spans="6:6" ht="16" x14ac:dyDescent="0.2">
      <c r="F7730" s="47" t="str">
        <f ca="1">IF(_SF_CORE!$A$2="BLOCK",NA(),IF(OR(D7730="",E7730=""),"",E7730-D7730))</f>
        <v/>
      </c>
    </row>
    <row r="7731" spans="6:6" ht="16" x14ac:dyDescent="0.2">
      <c r="F7731" s="47" t="str">
        <f ca="1">IF(_SF_CORE!$A$2="BLOCK",NA(),IF(OR(D7731="",E7731=""),"",E7731-D7731))</f>
        <v/>
      </c>
    </row>
    <row r="7732" spans="6:6" ht="16" x14ac:dyDescent="0.2">
      <c r="F7732" s="47" t="str">
        <f ca="1">IF(_SF_CORE!$A$2="BLOCK",NA(),IF(OR(D7732="",E7732=""),"",E7732-D7732))</f>
        <v/>
      </c>
    </row>
    <row r="7733" spans="6:6" ht="16" x14ac:dyDescent="0.2">
      <c r="F7733" s="47" t="str">
        <f ca="1">IF(_SF_CORE!$A$2="BLOCK",NA(),IF(OR(D7733="",E7733=""),"",E7733-D7733))</f>
        <v/>
      </c>
    </row>
    <row r="7734" spans="6:6" ht="16" x14ac:dyDescent="0.2">
      <c r="F7734" s="47" t="str">
        <f ca="1">IF(_SF_CORE!$A$2="BLOCK",NA(),IF(OR(D7734="",E7734=""),"",E7734-D7734))</f>
        <v/>
      </c>
    </row>
    <row r="7735" spans="6:6" ht="16" x14ac:dyDescent="0.2">
      <c r="F7735" s="47" t="str">
        <f ca="1">IF(_SF_CORE!$A$2="BLOCK",NA(),IF(OR(D7735="",E7735=""),"",E7735-D7735))</f>
        <v/>
      </c>
    </row>
    <row r="7736" spans="6:6" ht="16" x14ac:dyDescent="0.2">
      <c r="F7736" s="47" t="str">
        <f ca="1">IF(_SF_CORE!$A$2="BLOCK",NA(),IF(OR(D7736="",E7736=""),"",E7736-D7736))</f>
        <v/>
      </c>
    </row>
    <row r="7737" spans="6:6" ht="16" x14ac:dyDescent="0.2">
      <c r="F7737" s="47" t="str">
        <f ca="1">IF(_SF_CORE!$A$2="BLOCK",NA(),IF(OR(D7737="",E7737=""),"",E7737-D7737))</f>
        <v/>
      </c>
    </row>
    <row r="7738" spans="6:6" ht="16" x14ac:dyDescent="0.2">
      <c r="F7738" s="47" t="str">
        <f ca="1">IF(_SF_CORE!$A$2="BLOCK",NA(),IF(OR(D7738="",E7738=""),"",E7738-D7738))</f>
        <v/>
      </c>
    </row>
    <row r="7739" spans="6:6" ht="16" x14ac:dyDescent="0.2">
      <c r="F7739" s="47" t="str">
        <f ca="1">IF(_SF_CORE!$A$2="BLOCK",NA(),IF(OR(D7739="",E7739=""),"",E7739-D7739))</f>
        <v/>
      </c>
    </row>
    <row r="7740" spans="6:6" ht="16" x14ac:dyDescent="0.2">
      <c r="F7740" s="47" t="str">
        <f ca="1">IF(_SF_CORE!$A$2="BLOCK",NA(),IF(OR(D7740="",E7740=""),"",E7740-D7740))</f>
        <v/>
      </c>
    </row>
    <row r="7741" spans="6:6" ht="16" x14ac:dyDescent="0.2">
      <c r="F7741" s="47" t="str">
        <f ca="1">IF(_SF_CORE!$A$2="BLOCK",NA(),IF(OR(D7741="",E7741=""),"",E7741-D7741))</f>
        <v/>
      </c>
    </row>
    <row r="7742" spans="6:6" ht="16" x14ac:dyDescent="0.2">
      <c r="F7742" s="47" t="str">
        <f ca="1">IF(_SF_CORE!$A$2="BLOCK",NA(),IF(OR(D7742="",E7742=""),"",E7742-D7742))</f>
        <v/>
      </c>
    </row>
    <row r="7743" spans="6:6" ht="16" x14ac:dyDescent="0.2">
      <c r="F7743" s="47" t="str">
        <f ca="1">IF(_SF_CORE!$A$2="BLOCK",NA(),IF(OR(D7743="",E7743=""),"",E7743-D7743))</f>
        <v/>
      </c>
    </row>
    <row r="7744" spans="6:6" ht="16" x14ac:dyDescent="0.2">
      <c r="F7744" s="47" t="str">
        <f ca="1">IF(_SF_CORE!$A$2="BLOCK",NA(),IF(OR(D7744="",E7744=""),"",E7744-D7744))</f>
        <v/>
      </c>
    </row>
    <row r="7745" spans="6:6" ht="16" x14ac:dyDescent="0.2">
      <c r="F7745" s="47" t="str">
        <f ca="1">IF(_SF_CORE!$A$2="BLOCK",NA(),IF(OR(D7745="",E7745=""),"",E7745-D7745))</f>
        <v/>
      </c>
    </row>
    <row r="7746" spans="6:6" ht="16" x14ac:dyDescent="0.2">
      <c r="F7746" s="47" t="str">
        <f ca="1">IF(_SF_CORE!$A$2="BLOCK",NA(),IF(OR(D7746="",E7746=""),"",E7746-D7746))</f>
        <v/>
      </c>
    </row>
    <row r="7747" spans="6:6" ht="16" x14ac:dyDescent="0.2">
      <c r="F7747" s="47" t="str">
        <f ca="1">IF(_SF_CORE!$A$2="BLOCK",NA(),IF(OR(D7747="",E7747=""),"",E7747-D7747))</f>
        <v/>
      </c>
    </row>
    <row r="7748" spans="6:6" ht="16" x14ac:dyDescent="0.2">
      <c r="F7748" s="47" t="str">
        <f ca="1">IF(_SF_CORE!$A$2="BLOCK",NA(),IF(OR(D7748="",E7748=""),"",E7748-D7748))</f>
        <v/>
      </c>
    </row>
    <row r="7749" spans="6:6" ht="16" x14ac:dyDescent="0.2">
      <c r="F7749" s="47" t="str">
        <f ca="1">IF(_SF_CORE!$A$2="BLOCK",NA(),IF(OR(D7749="",E7749=""),"",E7749-D7749))</f>
        <v/>
      </c>
    </row>
    <row r="7750" spans="6:6" ht="16" x14ac:dyDescent="0.2">
      <c r="F7750" s="47" t="str">
        <f ca="1">IF(_SF_CORE!$A$2="BLOCK",NA(),IF(OR(D7750="",E7750=""),"",E7750-D7750))</f>
        <v/>
      </c>
    </row>
    <row r="7751" spans="6:6" ht="16" x14ac:dyDescent="0.2">
      <c r="F7751" s="47" t="str">
        <f ca="1">IF(_SF_CORE!$A$2="BLOCK",NA(),IF(OR(D7751="",E7751=""),"",E7751-D7751))</f>
        <v/>
      </c>
    </row>
    <row r="7752" spans="6:6" ht="16" x14ac:dyDescent="0.2">
      <c r="F7752" s="47" t="str">
        <f ca="1">IF(_SF_CORE!$A$2="BLOCK",NA(),IF(OR(D7752="",E7752=""),"",E7752-D7752))</f>
        <v/>
      </c>
    </row>
    <row r="7753" spans="6:6" ht="16" x14ac:dyDescent="0.2">
      <c r="F7753" s="47" t="str">
        <f ca="1">IF(_SF_CORE!$A$2="BLOCK",NA(),IF(OR(D7753="",E7753=""),"",E7753-D7753))</f>
        <v/>
      </c>
    </row>
    <row r="7754" spans="6:6" ht="16" x14ac:dyDescent="0.2">
      <c r="F7754" s="47" t="str">
        <f ca="1">IF(_SF_CORE!$A$2="BLOCK",NA(),IF(OR(D7754="",E7754=""),"",E7754-D7754))</f>
        <v/>
      </c>
    </row>
    <row r="7755" spans="6:6" ht="16" x14ac:dyDescent="0.2">
      <c r="F7755" s="47" t="str">
        <f ca="1">IF(_SF_CORE!$A$2="BLOCK",NA(),IF(OR(D7755="",E7755=""),"",E7755-D7755))</f>
        <v/>
      </c>
    </row>
    <row r="7756" spans="6:6" ht="16" x14ac:dyDescent="0.2">
      <c r="F7756" s="47" t="str">
        <f ca="1">IF(_SF_CORE!$A$2="BLOCK",NA(),IF(OR(D7756="",E7756=""),"",E7756-D7756))</f>
        <v/>
      </c>
    </row>
    <row r="7757" spans="6:6" ht="16" x14ac:dyDescent="0.2">
      <c r="F7757" s="47" t="str">
        <f ca="1">IF(_SF_CORE!$A$2="BLOCK",NA(),IF(OR(D7757="",E7757=""),"",E7757-D7757))</f>
        <v/>
      </c>
    </row>
    <row r="7758" spans="6:6" ht="16" x14ac:dyDescent="0.2">
      <c r="F7758" s="47" t="str">
        <f ca="1">IF(_SF_CORE!$A$2="BLOCK",NA(),IF(OR(D7758="",E7758=""),"",E7758-D7758))</f>
        <v/>
      </c>
    </row>
    <row r="7759" spans="6:6" ht="16" x14ac:dyDescent="0.2">
      <c r="F7759" s="47" t="str">
        <f ca="1">IF(_SF_CORE!$A$2="BLOCK",NA(),IF(OR(D7759="",E7759=""),"",E7759-D7759))</f>
        <v/>
      </c>
    </row>
    <row r="7760" spans="6:6" ht="16" x14ac:dyDescent="0.2">
      <c r="F7760" s="47" t="str">
        <f ca="1">IF(_SF_CORE!$A$2="BLOCK",NA(),IF(OR(D7760="",E7760=""),"",E7760-D7760))</f>
        <v/>
      </c>
    </row>
    <row r="7761" spans="6:6" ht="16" x14ac:dyDescent="0.2">
      <c r="F7761" s="47" t="str">
        <f ca="1">IF(_SF_CORE!$A$2="BLOCK",NA(),IF(OR(D7761="",E7761=""),"",E7761-D7761))</f>
        <v/>
      </c>
    </row>
    <row r="7762" spans="6:6" ht="16" x14ac:dyDescent="0.2">
      <c r="F7762" s="47" t="str">
        <f ca="1">IF(_SF_CORE!$A$2="BLOCK",NA(),IF(OR(D7762="",E7762=""),"",E7762-D7762))</f>
        <v/>
      </c>
    </row>
    <row r="7763" spans="6:6" ht="16" x14ac:dyDescent="0.2">
      <c r="F7763" s="47" t="str">
        <f ca="1">IF(_SF_CORE!$A$2="BLOCK",NA(),IF(OR(D7763="",E7763=""),"",E7763-D7763))</f>
        <v/>
      </c>
    </row>
    <row r="7764" spans="6:6" ht="16" x14ac:dyDescent="0.2">
      <c r="F7764" s="47" t="str">
        <f ca="1">IF(_SF_CORE!$A$2="BLOCK",NA(),IF(OR(D7764="",E7764=""),"",E7764-D7764))</f>
        <v/>
      </c>
    </row>
    <row r="7765" spans="6:6" ht="16" x14ac:dyDescent="0.2">
      <c r="F7765" s="47" t="str">
        <f ca="1">IF(_SF_CORE!$A$2="BLOCK",NA(),IF(OR(D7765="",E7765=""),"",E7765-D7765))</f>
        <v/>
      </c>
    </row>
    <row r="7766" spans="6:6" ht="16" x14ac:dyDescent="0.2">
      <c r="F7766" s="47" t="str">
        <f ca="1">IF(_SF_CORE!$A$2="BLOCK",NA(),IF(OR(D7766="",E7766=""),"",E7766-D7766))</f>
        <v/>
      </c>
    </row>
    <row r="7767" spans="6:6" ht="16" x14ac:dyDescent="0.2">
      <c r="F7767" s="47" t="str">
        <f ca="1">IF(_SF_CORE!$A$2="BLOCK",NA(),IF(OR(D7767="",E7767=""),"",E7767-D7767))</f>
        <v/>
      </c>
    </row>
    <row r="7768" spans="6:6" ht="16" x14ac:dyDescent="0.2">
      <c r="F7768" s="47" t="str">
        <f ca="1">IF(_SF_CORE!$A$2="BLOCK",NA(),IF(OR(D7768="",E7768=""),"",E7768-D7768))</f>
        <v/>
      </c>
    </row>
    <row r="7769" spans="6:6" ht="16" x14ac:dyDescent="0.2">
      <c r="F7769" s="47" t="str">
        <f ca="1">IF(_SF_CORE!$A$2="BLOCK",NA(),IF(OR(D7769="",E7769=""),"",E7769-D7769))</f>
        <v/>
      </c>
    </row>
    <row r="7770" spans="6:6" ht="16" x14ac:dyDescent="0.2">
      <c r="F7770" s="47" t="str">
        <f ca="1">IF(_SF_CORE!$A$2="BLOCK",NA(),IF(OR(D7770="",E7770=""),"",E7770-D7770))</f>
        <v/>
      </c>
    </row>
    <row r="7771" spans="6:6" ht="16" x14ac:dyDescent="0.2">
      <c r="F7771" s="47" t="str">
        <f ca="1">IF(_SF_CORE!$A$2="BLOCK",NA(),IF(OR(D7771="",E7771=""),"",E7771-D7771))</f>
        <v/>
      </c>
    </row>
    <row r="7772" spans="6:6" ht="16" x14ac:dyDescent="0.2">
      <c r="F7772" s="47" t="str">
        <f ca="1">IF(_SF_CORE!$A$2="BLOCK",NA(),IF(OR(D7772="",E7772=""),"",E7772-D7772))</f>
        <v/>
      </c>
    </row>
    <row r="7773" spans="6:6" ht="16" x14ac:dyDescent="0.2">
      <c r="F7773" s="47" t="str">
        <f ca="1">IF(_SF_CORE!$A$2="BLOCK",NA(),IF(OR(D7773="",E7773=""),"",E7773-D7773))</f>
        <v/>
      </c>
    </row>
    <row r="7774" spans="6:6" ht="16" x14ac:dyDescent="0.2">
      <c r="F7774" s="47" t="str">
        <f ca="1">IF(_SF_CORE!$A$2="BLOCK",NA(),IF(OR(D7774="",E7774=""),"",E7774-D7774))</f>
        <v/>
      </c>
    </row>
    <row r="7775" spans="6:6" ht="16" x14ac:dyDescent="0.2">
      <c r="F7775" s="47" t="str">
        <f ca="1">IF(_SF_CORE!$A$2="BLOCK",NA(),IF(OR(D7775="",E7775=""),"",E7775-D7775))</f>
        <v/>
      </c>
    </row>
    <row r="7776" spans="6:6" ht="16" x14ac:dyDescent="0.2">
      <c r="F7776" s="47" t="str">
        <f ca="1">IF(_SF_CORE!$A$2="BLOCK",NA(),IF(OR(D7776="",E7776=""),"",E7776-D7776))</f>
        <v/>
      </c>
    </row>
    <row r="7777" spans="6:6" ht="16" x14ac:dyDescent="0.2">
      <c r="F7777" s="47" t="str">
        <f ca="1">IF(_SF_CORE!$A$2="BLOCK",NA(),IF(OR(D7777="",E7777=""),"",E7777-D7777))</f>
        <v/>
      </c>
    </row>
    <row r="7778" spans="6:6" ht="16" x14ac:dyDescent="0.2">
      <c r="F7778" s="47" t="str">
        <f ca="1">IF(_SF_CORE!$A$2="BLOCK",NA(),IF(OR(D7778="",E7778=""),"",E7778-D7778))</f>
        <v/>
      </c>
    </row>
    <row r="7779" spans="6:6" ht="16" x14ac:dyDescent="0.2">
      <c r="F7779" s="47" t="str">
        <f ca="1">IF(_SF_CORE!$A$2="BLOCK",NA(),IF(OR(D7779="",E7779=""),"",E7779-D7779))</f>
        <v/>
      </c>
    </row>
    <row r="7780" spans="6:6" ht="16" x14ac:dyDescent="0.2">
      <c r="F7780" s="47" t="str">
        <f ca="1">IF(_SF_CORE!$A$2="BLOCK",NA(),IF(OR(D7780="",E7780=""),"",E7780-D7780))</f>
        <v/>
      </c>
    </row>
    <row r="7781" spans="6:6" ht="16" x14ac:dyDescent="0.2">
      <c r="F7781" s="47" t="str">
        <f ca="1">IF(_SF_CORE!$A$2="BLOCK",NA(),IF(OR(D7781="",E7781=""),"",E7781-D7781))</f>
        <v/>
      </c>
    </row>
    <row r="7782" spans="6:6" ht="16" x14ac:dyDescent="0.2">
      <c r="F7782" s="47" t="str">
        <f ca="1">IF(_SF_CORE!$A$2="BLOCK",NA(),IF(OR(D7782="",E7782=""),"",E7782-D7782))</f>
        <v/>
      </c>
    </row>
    <row r="7783" spans="6:6" ht="16" x14ac:dyDescent="0.2">
      <c r="F7783" s="47" t="str">
        <f ca="1">IF(_SF_CORE!$A$2="BLOCK",NA(),IF(OR(D7783="",E7783=""),"",E7783-D7783))</f>
        <v/>
      </c>
    </row>
    <row r="7784" spans="6:6" ht="16" x14ac:dyDescent="0.2">
      <c r="F7784" s="47" t="str">
        <f ca="1">IF(_SF_CORE!$A$2="BLOCK",NA(),IF(OR(D7784="",E7784=""),"",E7784-D7784))</f>
        <v/>
      </c>
    </row>
    <row r="7785" spans="6:6" ht="16" x14ac:dyDescent="0.2">
      <c r="F7785" s="47" t="str">
        <f ca="1">IF(_SF_CORE!$A$2="BLOCK",NA(),IF(OR(D7785="",E7785=""),"",E7785-D7785))</f>
        <v/>
      </c>
    </row>
    <row r="7786" spans="6:6" ht="16" x14ac:dyDescent="0.2">
      <c r="F7786" s="47" t="str">
        <f ca="1">IF(_SF_CORE!$A$2="BLOCK",NA(),IF(OR(D7786="",E7786=""),"",E7786-D7786))</f>
        <v/>
      </c>
    </row>
    <row r="7787" spans="6:6" ht="16" x14ac:dyDescent="0.2">
      <c r="F7787" s="47" t="str">
        <f ca="1">IF(_SF_CORE!$A$2="BLOCK",NA(),IF(OR(D7787="",E7787=""),"",E7787-D7787))</f>
        <v/>
      </c>
    </row>
    <row r="7788" spans="6:6" ht="16" x14ac:dyDescent="0.2">
      <c r="F7788" s="47" t="str">
        <f ca="1">IF(_SF_CORE!$A$2="BLOCK",NA(),IF(OR(D7788="",E7788=""),"",E7788-D7788))</f>
        <v/>
      </c>
    </row>
    <row r="7789" spans="6:6" ht="16" x14ac:dyDescent="0.2">
      <c r="F7789" s="47" t="str">
        <f ca="1">IF(_SF_CORE!$A$2="BLOCK",NA(),IF(OR(D7789="",E7789=""),"",E7789-D7789))</f>
        <v/>
      </c>
    </row>
    <row r="7790" spans="6:6" ht="16" x14ac:dyDescent="0.2">
      <c r="F7790" s="47" t="str">
        <f ca="1">IF(_SF_CORE!$A$2="BLOCK",NA(),IF(OR(D7790="",E7790=""),"",E7790-D7790))</f>
        <v/>
      </c>
    </row>
    <row r="7791" spans="6:6" ht="16" x14ac:dyDescent="0.2">
      <c r="F7791" s="47" t="str">
        <f ca="1">IF(_SF_CORE!$A$2="BLOCK",NA(),IF(OR(D7791="",E7791=""),"",E7791-D7791))</f>
        <v/>
      </c>
    </row>
    <row r="7792" spans="6:6" ht="16" x14ac:dyDescent="0.2">
      <c r="F7792" s="47" t="str">
        <f ca="1">IF(_SF_CORE!$A$2="BLOCK",NA(),IF(OR(D7792="",E7792=""),"",E7792-D7792))</f>
        <v/>
      </c>
    </row>
    <row r="7793" spans="6:6" ht="16" x14ac:dyDescent="0.2">
      <c r="F7793" s="47" t="str">
        <f ca="1">IF(_SF_CORE!$A$2="BLOCK",NA(),IF(OR(D7793="",E7793=""),"",E7793-D7793))</f>
        <v/>
      </c>
    </row>
    <row r="7794" spans="6:6" ht="16" x14ac:dyDescent="0.2">
      <c r="F7794" s="47" t="str">
        <f ca="1">IF(_SF_CORE!$A$2="BLOCK",NA(),IF(OR(D7794="",E7794=""),"",E7794-D7794))</f>
        <v/>
      </c>
    </row>
    <row r="7795" spans="6:6" ht="16" x14ac:dyDescent="0.2">
      <c r="F7795" s="47" t="str">
        <f ca="1">IF(_SF_CORE!$A$2="BLOCK",NA(),IF(OR(D7795="",E7795=""),"",E7795-D7795))</f>
        <v/>
      </c>
    </row>
    <row r="7796" spans="6:6" ht="16" x14ac:dyDescent="0.2">
      <c r="F7796" s="47" t="str">
        <f ca="1">IF(_SF_CORE!$A$2="BLOCK",NA(),IF(OR(D7796="",E7796=""),"",E7796-D7796))</f>
        <v/>
      </c>
    </row>
    <row r="7797" spans="6:6" ht="16" x14ac:dyDescent="0.2">
      <c r="F7797" s="47" t="str">
        <f ca="1">IF(_SF_CORE!$A$2="BLOCK",NA(),IF(OR(D7797="",E7797=""),"",E7797-D7797))</f>
        <v/>
      </c>
    </row>
    <row r="7798" spans="6:6" ht="16" x14ac:dyDescent="0.2">
      <c r="F7798" s="47" t="str">
        <f ca="1">IF(_SF_CORE!$A$2="BLOCK",NA(),IF(OR(D7798="",E7798=""),"",E7798-D7798))</f>
        <v/>
      </c>
    </row>
    <row r="7799" spans="6:6" ht="16" x14ac:dyDescent="0.2">
      <c r="F7799" s="47" t="str">
        <f ca="1">IF(_SF_CORE!$A$2="BLOCK",NA(),IF(OR(D7799="",E7799=""),"",E7799-D7799))</f>
        <v/>
      </c>
    </row>
    <row r="7800" spans="6:6" ht="16" x14ac:dyDescent="0.2">
      <c r="F7800" s="47" t="str">
        <f ca="1">IF(_SF_CORE!$A$2="BLOCK",NA(),IF(OR(D7800="",E7800=""),"",E7800-D7800))</f>
        <v/>
      </c>
    </row>
    <row r="7801" spans="6:6" ht="16" x14ac:dyDescent="0.2">
      <c r="F7801" s="47" t="str">
        <f ca="1">IF(_SF_CORE!$A$2="BLOCK",NA(),IF(OR(D7801="",E7801=""),"",E7801-D7801))</f>
        <v/>
      </c>
    </row>
    <row r="7802" spans="6:6" ht="16" x14ac:dyDescent="0.2">
      <c r="F7802" s="47" t="str">
        <f ca="1">IF(_SF_CORE!$A$2="BLOCK",NA(),IF(OR(D7802="",E7802=""),"",E7802-D7802))</f>
        <v/>
      </c>
    </row>
    <row r="7803" spans="6:6" ht="16" x14ac:dyDescent="0.2">
      <c r="F7803" s="47" t="str">
        <f ca="1">IF(_SF_CORE!$A$2="BLOCK",NA(),IF(OR(D7803="",E7803=""),"",E7803-D7803))</f>
        <v/>
      </c>
    </row>
    <row r="7804" spans="6:6" ht="16" x14ac:dyDescent="0.2">
      <c r="F7804" s="47" t="str">
        <f ca="1">IF(_SF_CORE!$A$2="BLOCK",NA(),IF(OR(D7804="",E7804=""),"",E7804-D7804))</f>
        <v/>
      </c>
    </row>
    <row r="7805" spans="6:6" ht="16" x14ac:dyDescent="0.2">
      <c r="F7805" s="47" t="str">
        <f ca="1">IF(_SF_CORE!$A$2="BLOCK",NA(),IF(OR(D7805="",E7805=""),"",E7805-D7805))</f>
        <v/>
      </c>
    </row>
    <row r="7806" spans="6:6" ht="16" x14ac:dyDescent="0.2">
      <c r="F7806" s="47" t="str">
        <f ca="1">IF(_SF_CORE!$A$2="BLOCK",NA(),IF(OR(D7806="",E7806=""),"",E7806-D7806))</f>
        <v/>
      </c>
    </row>
    <row r="7807" spans="6:6" ht="16" x14ac:dyDescent="0.2">
      <c r="F7807" s="47" t="str">
        <f ca="1">IF(_SF_CORE!$A$2="BLOCK",NA(),IF(OR(D7807="",E7807=""),"",E7807-D7807))</f>
        <v/>
      </c>
    </row>
    <row r="7808" spans="6:6" ht="16" x14ac:dyDescent="0.2">
      <c r="F7808" s="47" t="str">
        <f ca="1">IF(_SF_CORE!$A$2="BLOCK",NA(),IF(OR(D7808="",E7808=""),"",E7808-D7808))</f>
        <v/>
      </c>
    </row>
    <row r="7809" spans="6:6" ht="16" x14ac:dyDescent="0.2">
      <c r="F7809" s="47" t="str">
        <f ca="1">IF(_SF_CORE!$A$2="BLOCK",NA(),IF(OR(D7809="",E7809=""),"",E7809-D7809))</f>
        <v/>
      </c>
    </row>
    <row r="7810" spans="6:6" ht="16" x14ac:dyDescent="0.2">
      <c r="F7810" s="47" t="str">
        <f ca="1">IF(_SF_CORE!$A$2="BLOCK",NA(),IF(OR(D7810="",E7810=""),"",E7810-D7810))</f>
        <v/>
      </c>
    </row>
    <row r="7811" spans="6:6" ht="16" x14ac:dyDescent="0.2">
      <c r="F7811" s="47" t="str">
        <f ca="1">IF(_SF_CORE!$A$2="BLOCK",NA(),IF(OR(D7811="",E7811=""),"",E7811-D7811))</f>
        <v/>
      </c>
    </row>
    <row r="7812" spans="6:6" ht="16" x14ac:dyDescent="0.2">
      <c r="F7812" s="47" t="str">
        <f ca="1">IF(_SF_CORE!$A$2="BLOCK",NA(),IF(OR(D7812="",E7812=""),"",E7812-D7812))</f>
        <v/>
      </c>
    </row>
    <row r="7813" spans="6:6" ht="16" x14ac:dyDescent="0.2">
      <c r="F7813" s="47" t="str">
        <f ca="1">IF(_SF_CORE!$A$2="BLOCK",NA(),IF(OR(D7813="",E7813=""),"",E7813-D7813))</f>
        <v/>
      </c>
    </row>
    <row r="7814" spans="6:6" ht="16" x14ac:dyDescent="0.2">
      <c r="F7814" s="47" t="str">
        <f ca="1">IF(_SF_CORE!$A$2="BLOCK",NA(),IF(OR(D7814="",E7814=""),"",E7814-D7814))</f>
        <v/>
      </c>
    </row>
    <row r="7815" spans="6:6" ht="16" x14ac:dyDescent="0.2">
      <c r="F7815" s="47" t="str">
        <f ca="1">IF(_SF_CORE!$A$2="BLOCK",NA(),IF(OR(D7815="",E7815=""),"",E7815-D7815))</f>
        <v/>
      </c>
    </row>
    <row r="7816" spans="6:6" ht="16" x14ac:dyDescent="0.2">
      <c r="F7816" s="47" t="str">
        <f ca="1">IF(_SF_CORE!$A$2="BLOCK",NA(),IF(OR(D7816="",E7816=""),"",E7816-D7816))</f>
        <v/>
      </c>
    </row>
    <row r="7817" spans="6:6" ht="16" x14ac:dyDescent="0.2">
      <c r="F7817" s="47" t="str">
        <f ca="1">IF(_SF_CORE!$A$2="BLOCK",NA(),IF(OR(D7817="",E7817=""),"",E7817-D7817))</f>
        <v/>
      </c>
    </row>
    <row r="7818" spans="6:6" ht="16" x14ac:dyDescent="0.2">
      <c r="F7818" s="47" t="str">
        <f ca="1">IF(_SF_CORE!$A$2="BLOCK",NA(),IF(OR(D7818="",E7818=""),"",E7818-D7818))</f>
        <v/>
      </c>
    </row>
    <row r="7819" spans="6:6" ht="16" x14ac:dyDescent="0.2">
      <c r="F7819" s="47" t="str">
        <f ca="1">IF(_SF_CORE!$A$2="BLOCK",NA(),IF(OR(D7819="",E7819=""),"",E7819-D7819))</f>
        <v/>
      </c>
    </row>
    <row r="7820" spans="6:6" ht="16" x14ac:dyDescent="0.2">
      <c r="F7820" s="47" t="str">
        <f ca="1">IF(_SF_CORE!$A$2="BLOCK",NA(),IF(OR(D7820="",E7820=""),"",E7820-D7820))</f>
        <v/>
      </c>
    </row>
    <row r="7821" spans="6:6" ht="16" x14ac:dyDescent="0.2">
      <c r="F7821" s="47" t="str">
        <f ca="1">IF(_SF_CORE!$A$2="BLOCK",NA(),IF(OR(D7821="",E7821=""),"",E7821-D7821))</f>
        <v/>
      </c>
    </row>
    <row r="7822" spans="6:6" ht="16" x14ac:dyDescent="0.2">
      <c r="F7822" s="47" t="str">
        <f ca="1">IF(_SF_CORE!$A$2="BLOCK",NA(),IF(OR(D7822="",E7822=""),"",E7822-D7822))</f>
        <v/>
      </c>
    </row>
    <row r="7823" spans="6:6" ht="16" x14ac:dyDescent="0.2">
      <c r="F7823" s="47" t="str">
        <f ca="1">IF(_SF_CORE!$A$2="BLOCK",NA(),IF(OR(D7823="",E7823=""),"",E7823-D7823))</f>
        <v/>
      </c>
    </row>
    <row r="7824" spans="6:6" ht="16" x14ac:dyDescent="0.2">
      <c r="F7824" s="47" t="str">
        <f ca="1">IF(_SF_CORE!$A$2="BLOCK",NA(),IF(OR(D7824="",E7824=""),"",E7824-D7824))</f>
        <v/>
      </c>
    </row>
    <row r="7825" spans="6:6" ht="16" x14ac:dyDescent="0.2">
      <c r="F7825" s="47" t="str">
        <f ca="1">IF(_SF_CORE!$A$2="BLOCK",NA(),IF(OR(D7825="",E7825=""),"",E7825-D7825))</f>
        <v/>
      </c>
    </row>
    <row r="7826" spans="6:6" ht="16" x14ac:dyDescent="0.2">
      <c r="F7826" s="47" t="str">
        <f ca="1">IF(_SF_CORE!$A$2="BLOCK",NA(),IF(OR(D7826="",E7826=""),"",E7826-D7826))</f>
        <v/>
      </c>
    </row>
    <row r="7827" spans="6:6" ht="16" x14ac:dyDescent="0.2">
      <c r="F7827" s="47" t="str">
        <f ca="1">IF(_SF_CORE!$A$2="BLOCK",NA(),IF(OR(D7827="",E7827=""),"",E7827-D7827))</f>
        <v/>
      </c>
    </row>
    <row r="7828" spans="6:6" ht="16" x14ac:dyDescent="0.2">
      <c r="F7828" s="47" t="str">
        <f ca="1">IF(_SF_CORE!$A$2="BLOCK",NA(),IF(OR(D7828="",E7828=""),"",E7828-D7828))</f>
        <v/>
      </c>
    </row>
    <row r="7829" spans="6:6" ht="16" x14ac:dyDescent="0.2">
      <c r="F7829" s="47" t="str">
        <f ca="1">IF(_SF_CORE!$A$2="BLOCK",NA(),IF(OR(D7829="",E7829=""),"",E7829-D7829))</f>
        <v/>
      </c>
    </row>
    <row r="7830" spans="6:6" ht="16" x14ac:dyDescent="0.2">
      <c r="F7830" s="47" t="str">
        <f ca="1">IF(_SF_CORE!$A$2="BLOCK",NA(),IF(OR(D7830="",E7830=""),"",E7830-D7830))</f>
        <v/>
      </c>
    </row>
    <row r="7831" spans="6:6" ht="16" x14ac:dyDescent="0.2">
      <c r="F7831" s="47" t="str">
        <f ca="1">IF(_SF_CORE!$A$2="BLOCK",NA(),IF(OR(D7831="",E7831=""),"",E7831-D7831))</f>
        <v/>
      </c>
    </row>
    <row r="7832" spans="6:6" ht="16" x14ac:dyDescent="0.2">
      <c r="F7832" s="47" t="str">
        <f ca="1">IF(_SF_CORE!$A$2="BLOCK",NA(),IF(OR(D7832="",E7832=""),"",E7832-D7832))</f>
        <v/>
      </c>
    </row>
    <row r="7833" spans="6:6" ht="16" x14ac:dyDescent="0.2">
      <c r="F7833" s="47" t="str">
        <f ca="1">IF(_SF_CORE!$A$2="BLOCK",NA(),IF(OR(D7833="",E7833=""),"",E7833-D7833))</f>
        <v/>
      </c>
    </row>
    <row r="7834" spans="6:6" ht="16" x14ac:dyDescent="0.2">
      <c r="F7834" s="47" t="str">
        <f ca="1">IF(_SF_CORE!$A$2="BLOCK",NA(),IF(OR(D7834="",E7834=""),"",E7834-D7834))</f>
        <v/>
      </c>
    </row>
    <row r="7835" spans="6:6" ht="16" x14ac:dyDescent="0.2">
      <c r="F7835" s="47" t="str">
        <f ca="1">IF(_SF_CORE!$A$2="BLOCK",NA(),IF(OR(D7835="",E7835=""),"",E7835-D7835))</f>
        <v/>
      </c>
    </row>
    <row r="7836" spans="6:6" ht="16" x14ac:dyDescent="0.2">
      <c r="F7836" s="47" t="str">
        <f ca="1">IF(_SF_CORE!$A$2="BLOCK",NA(),IF(OR(D7836="",E7836=""),"",E7836-D7836))</f>
        <v/>
      </c>
    </row>
    <row r="7837" spans="6:6" ht="16" x14ac:dyDescent="0.2">
      <c r="F7837" s="47" t="str">
        <f ca="1">IF(_SF_CORE!$A$2="BLOCK",NA(),IF(OR(D7837="",E7837=""),"",E7837-D7837))</f>
        <v/>
      </c>
    </row>
    <row r="7838" spans="6:6" ht="16" x14ac:dyDescent="0.2">
      <c r="F7838" s="47" t="str">
        <f ca="1">IF(_SF_CORE!$A$2="BLOCK",NA(),IF(OR(D7838="",E7838=""),"",E7838-D7838))</f>
        <v/>
      </c>
    </row>
    <row r="7839" spans="6:6" ht="16" x14ac:dyDescent="0.2">
      <c r="F7839" s="47" t="str">
        <f ca="1">IF(_SF_CORE!$A$2="BLOCK",NA(),IF(OR(D7839="",E7839=""),"",E7839-D7839))</f>
        <v/>
      </c>
    </row>
    <row r="7840" spans="6:6" ht="16" x14ac:dyDescent="0.2">
      <c r="F7840" s="47" t="str">
        <f ca="1">IF(_SF_CORE!$A$2="BLOCK",NA(),IF(OR(D7840="",E7840=""),"",E7840-D7840))</f>
        <v/>
      </c>
    </row>
    <row r="7841" spans="6:6" ht="16" x14ac:dyDescent="0.2">
      <c r="F7841" s="47" t="str">
        <f ca="1">IF(_SF_CORE!$A$2="BLOCK",NA(),IF(OR(D7841="",E7841=""),"",E7841-D7841))</f>
        <v/>
      </c>
    </row>
    <row r="7842" spans="6:6" ht="16" x14ac:dyDescent="0.2">
      <c r="F7842" s="47" t="str">
        <f ca="1">IF(_SF_CORE!$A$2="BLOCK",NA(),IF(OR(D7842="",E7842=""),"",E7842-D7842))</f>
        <v/>
      </c>
    </row>
    <row r="7843" spans="6:6" ht="16" x14ac:dyDescent="0.2">
      <c r="F7843" s="47" t="str">
        <f ca="1">IF(_SF_CORE!$A$2="BLOCK",NA(),IF(OR(D7843="",E7843=""),"",E7843-D7843))</f>
        <v/>
      </c>
    </row>
    <row r="7844" spans="6:6" ht="16" x14ac:dyDescent="0.2">
      <c r="F7844" s="47" t="str">
        <f ca="1">IF(_SF_CORE!$A$2="BLOCK",NA(),IF(OR(D7844="",E7844=""),"",E7844-D7844))</f>
        <v/>
      </c>
    </row>
    <row r="7845" spans="6:6" ht="16" x14ac:dyDescent="0.2">
      <c r="F7845" s="47" t="str">
        <f ca="1">IF(_SF_CORE!$A$2="BLOCK",NA(),IF(OR(D7845="",E7845=""),"",E7845-D7845))</f>
        <v/>
      </c>
    </row>
    <row r="7846" spans="6:6" ht="16" x14ac:dyDescent="0.2">
      <c r="F7846" s="47" t="str">
        <f ca="1">IF(_SF_CORE!$A$2="BLOCK",NA(),IF(OR(D7846="",E7846=""),"",E7846-D7846))</f>
        <v/>
      </c>
    </row>
    <row r="7847" spans="6:6" ht="16" x14ac:dyDescent="0.2">
      <c r="F7847" s="47" t="str">
        <f ca="1">IF(_SF_CORE!$A$2="BLOCK",NA(),IF(OR(D7847="",E7847=""),"",E7847-D7847))</f>
        <v/>
      </c>
    </row>
    <row r="7848" spans="6:6" ht="16" x14ac:dyDescent="0.2">
      <c r="F7848" s="47" t="str">
        <f ca="1">IF(_SF_CORE!$A$2="BLOCK",NA(),IF(OR(D7848="",E7848=""),"",E7848-D7848))</f>
        <v/>
      </c>
    </row>
    <row r="7849" spans="6:6" ht="16" x14ac:dyDescent="0.2">
      <c r="F7849" s="47" t="str">
        <f ca="1">IF(_SF_CORE!$A$2="BLOCK",NA(),IF(OR(D7849="",E7849=""),"",E7849-D7849))</f>
        <v/>
      </c>
    </row>
    <row r="7850" spans="6:6" ht="16" x14ac:dyDescent="0.2">
      <c r="F7850" s="47" t="str">
        <f ca="1">IF(_SF_CORE!$A$2="BLOCK",NA(),IF(OR(D7850="",E7850=""),"",E7850-D7850))</f>
        <v/>
      </c>
    </row>
    <row r="7851" spans="6:6" ht="16" x14ac:dyDescent="0.2">
      <c r="F7851" s="47" t="str">
        <f ca="1">IF(_SF_CORE!$A$2="BLOCK",NA(),IF(OR(D7851="",E7851=""),"",E7851-D7851))</f>
        <v/>
      </c>
    </row>
    <row r="7852" spans="6:6" ht="16" x14ac:dyDescent="0.2">
      <c r="F7852" s="47" t="str">
        <f ca="1">IF(_SF_CORE!$A$2="BLOCK",NA(),IF(OR(D7852="",E7852=""),"",E7852-D7852))</f>
        <v/>
      </c>
    </row>
    <row r="7853" spans="6:6" ht="16" x14ac:dyDescent="0.2">
      <c r="F7853" s="47" t="str">
        <f ca="1">IF(_SF_CORE!$A$2="BLOCK",NA(),IF(OR(D7853="",E7853=""),"",E7853-D7853))</f>
        <v/>
      </c>
    </row>
    <row r="7854" spans="6:6" ht="16" x14ac:dyDescent="0.2">
      <c r="F7854" s="47" t="str">
        <f ca="1">IF(_SF_CORE!$A$2="BLOCK",NA(),IF(OR(D7854="",E7854=""),"",E7854-D7854))</f>
        <v/>
      </c>
    </row>
    <row r="7855" spans="6:6" ht="16" x14ac:dyDescent="0.2">
      <c r="F7855" s="47" t="str">
        <f ca="1">IF(_SF_CORE!$A$2="BLOCK",NA(),IF(OR(D7855="",E7855=""),"",E7855-D7855))</f>
        <v/>
      </c>
    </row>
    <row r="7856" spans="6:6" ht="16" x14ac:dyDescent="0.2">
      <c r="F7856" s="47" t="str">
        <f ca="1">IF(_SF_CORE!$A$2="BLOCK",NA(),IF(OR(D7856="",E7856=""),"",E7856-D7856))</f>
        <v/>
      </c>
    </row>
    <row r="7857" spans="6:6" ht="16" x14ac:dyDescent="0.2">
      <c r="F7857" s="47" t="str">
        <f ca="1">IF(_SF_CORE!$A$2="BLOCK",NA(),IF(OR(D7857="",E7857=""),"",E7857-D7857))</f>
        <v/>
      </c>
    </row>
    <row r="7858" spans="6:6" ht="16" x14ac:dyDescent="0.2">
      <c r="F7858" s="47" t="str">
        <f ca="1">IF(_SF_CORE!$A$2="BLOCK",NA(),IF(OR(D7858="",E7858=""),"",E7858-D7858))</f>
        <v/>
      </c>
    </row>
    <row r="7859" spans="6:6" ht="16" x14ac:dyDescent="0.2">
      <c r="F7859" s="47" t="str">
        <f ca="1">IF(_SF_CORE!$A$2="BLOCK",NA(),IF(OR(D7859="",E7859=""),"",E7859-D7859))</f>
        <v/>
      </c>
    </row>
    <row r="7860" spans="6:6" ht="16" x14ac:dyDescent="0.2">
      <c r="F7860" s="47" t="str">
        <f ca="1">IF(_SF_CORE!$A$2="BLOCK",NA(),IF(OR(D7860="",E7860=""),"",E7860-D7860))</f>
        <v/>
      </c>
    </row>
    <row r="7861" spans="6:6" ht="16" x14ac:dyDescent="0.2">
      <c r="F7861" s="47" t="str">
        <f ca="1">IF(_SF_CORE!$A$2="BLOCK",NA(),IF(OR(D7861="",E7861=""),"",E7861-D7861))</f>
        <v/>
      </c>
    </row>
    <row r="7862" spans="6:6" ht="16" x14ac:dyDescent="0.2">
      <c r="F7862" s="47" t="str">
        <f ca="1">IF(_SF_CORE!$A$2="BLOCK",NA(),IF(OR(D7862="",E7862=""),"",E7862-D7862))</f>
        <v/>
      </c>
    </row>
    <row r="7863" spans="6:6" ht="16" x14ac:dyDescent="0.2">
      <c r="F7863" s="47" t="str">
        <f ca="1">IF(_SF_CORE!$A$2="BLOCK",NA(),IF(OR(D7863="",E7863=""),"",E7863-D7863))</f>
        <v/>
      </c>
    </row>
    <row r="7864" spans="6:6" ht="16" x14ac:dyDescent="0.2">
      <c r="F7864" s="47" t="str">
        <f ca="1">IF(_SF_CORE!$A$2="BLOCK",NA(),IF(OR(D7864="",E7864=""),"",E7864-D7864))</f>
        <v/>
      </c>
    </row>
    <row r="7865" spans="6:6" ht="16" x14ac:dyDescent="0.2">
      <c r="F7865" s="47" t="str">
        <f ca="1">IF(_SF_CORE!$A$2="BLOCK",NA(),IF(OR(D7865="",E7865=""),"",E7865-D7865))</f>
        <v/>
      </c>
    </row>
    <row r="7866" spans="6:6" ht="16" x14ac:dyDescent="0.2">
      <c r="F7866" s="47" t="str">
        <f ca="1">IF(_SF_CORE!$A$2="BLOCK",NA(),IF(OR(D7866="",E7866=""),"",E7866-D7866))</f>
        <v/>
      </c>
    </row>
    <row r="7867" spans="6:6" ht="16" x14ac:dyDescent="0.2">
      <c r="F7867" s="47" t="str">
        <f ca="1">IF(_SF_CORE!$A$2="BLOCK",NA(),IF(OR(D7867="",E7867=""),"",E7867-D7867))</f>
        <v/>
      </c>
    </row>
    <row r="7868" spans="6:6" ht="16" x14ac:dyDescent="0.2">
      <c r="F7868" s="47" t="str">
        <f ca="1">IF(_SF_CORE!$A$2="BLOCK",NA(),IF(OR(D7868="",E7868=""),"",E7868-D7868))</f>
        <v/>
      </c>
    </row>
    <row r="7869" spans="6:6" ht="16" x14ac:dyDescent="0.2">
      <c r="F7869" s="47" t="str">
        <f ca="1">IF(_SF_CORE!$A$2="BLOCK",NA(),IF(OR(D7869="",E7869=""),"",E7869-D7869))</f>
        <v/>
      </c>
    </row>
    <row r="7870" spans="6:6" ht="16" x14ac:dyDescent="0.2">
      <c r="F7870" s="47" t="str">
        <f ca="1">IF(_SF_CORE!$A$2="BLOCK",NA(),IF(OR(D7870="",E7870=""),"",E7870-D7870))</f>
        <v/>
      </c>
    </row>
    <row r="7871" spans="6:6" ht="16" x14ac:dyDescent="0.2">
      <c r="F7871" s="47" t="str">
        <f ca="1">IF(_SF_CORE!$A$2="BLOCK",NA(),IF(OR(D7871="",E7871=""),"",E7871-D7871))</f>
        <v/>
      </c>
    </row>
    <row r="7872" spans="6:6" ht="16" x14ac:dyDescent="0.2">
      <c r="F7872" s="47" t="str">
        <f ca="1">IF(_SF_CORE!$A$2="BLOCK",NA(),IF(OR(D7872="",E7872=""),"",E7872-D7872))</f>
        <v/>
      </c>
    </row>
    <row r="7873" spans="6:6" ht="16" x14ac:dyDescent="0.2">
      <c r="F7873" s="47" t="str">
        <f ca="1">IF(_SF_CORE!$A$2="BLOCK",NA(),IF(OR(D7873="",E7873=""),"",E7873-D7873))</f>
        <v/>
      </c>
    </row>
    <row r="7874" spans="6:6" ht="16" x14ac:dyDescent="0.2">
      <c r="F7874" s="47" t="str">
        <f ca="1">IF(_SF_CORE!$A$2="BLOCK",NA(),IF(OR(D7874="",E7874=""),"",E7874-D7874))</f>
        <v/>
      </c>
    </row>
    <row r="7875" spans="6:6" ht="16" x14ac:dyDescent="0.2">
      <c r="F7875" s="47" t="str">
        <f ca="1">IF(_SF_CORE!$A$2="BLOCK",NA(),IF(OR(D7875="",E7875=""),"",E7875-D7875))</f>
        <v/>
      </c>
    </row>
    <row r="7876" spans="6:6" ht="16" x14ac:dyDescent="0.2">
      <c r="F7876" s="47" t="str">
        <f ca="1">IF(_SF_CORE!$A$2="BLOCK",NA(),IF(OR(D7876="",E7876=""),"",E7876-D7876))</f>
        <v/>
      </c>
    </row>
    <row r="7877" spans="6:6" ht="16" x14ac:dyDescent="0.2">
      <c r="F7877" s="47" t="str">
        <f ca="1">IF(_SF_CORE!$A$2="BLOCK",NA(),IF(OR(D7877="",E7877=""),"",E7877-D7877))</f>
        <v/>
      </c>
    </row>
    <row r="7878" spans="6:6" ht="16" x14ac:dyDescent="0.2">
      <c r="F7878" s="47" t="str">
        <f ca="1">IF(_SF_CORE!$A$2="BLOCK",NA(),IF(OR(D7878="",E7878=""),"",E7878-D7878))</f>
        <v/>
      </c>
    </row>
    <row r="7879" spans="6:6" ht="16" x14ac:dyDescent="0.2">
      <c r="F7879" s="47" t="str">
        <f ca="1">IF(_SF_CORE!$A$2="BLOCK",NA(),IF(OR(D7879="",E7879=""),"",E7879-D7879))</f>
        <v/>
      </c>
    </row>
    <row r="7880" spans="6:6" ht="16" x14ac:dyDescent="0.2">
      <c r="F7880" s="47" t="str">
        <f ca="1">IF(_SF_CORE!$A$2="BLOCK",NA(),IF(OR(D7880="",E7880=""),"",E7880-D7880))</f>
        <v/>
      </c>
    </row>
    <row r="7881" spans="6:6" ht="16" x14ac:dyDescent="0.2">
      <c r="F7881" s="47" t="str">
        <f ca="1">IF(_SF_CORE!$A$2="BLOCK",NA(),IF(OR(D7881="",E7881=""),"",E7881-D7881))</f>
        <v/>
      </c>
    </row>
    <row r="7882" spans="6:6" ht="16" x14ac:dyDescent="0.2">
      <c r="F7882" s="47" t="str">
        <f ca="1">IF(_SF_CORE!$A$2="BLOCK",NA(),IF(OR(D7882="",E7882=""),"",E7882-D7882))</f>
        <v/>
      </c>
    </row>
    <row r="7883" spans="6:6" ht="16" x14ac:dyDescent="0.2">
      <c r="F7883" s="47" t="str">
        <f ca="1">IF(_SF_CORE!$A$2="BLOCK",NA(),IF(OR(D7883="",E7883=""),"",E7883-D7883))</f>
        <v/>
      </c>
    </row>
    <row r="7884" spans="6:6" ht="16" x14ac:dyDescent="0.2">
      <c r="F7884" s="47" t="str">
        <f ca="1">IF(_SF_CORE!$A$2="BLOCK",NA(),IF(OR(D7884="",E7884=""),"",E7884-D7884))</f>
        <v/>
      </c>
    </row>
    <row r="7885" spans="6:6" ht="16" x14ac:dyDescent="0.2">
      <c r="F7885" s="47" t="str">
        <f ca="1">IF(_SF_CORE!$A$2="BLOCK",NA(),IF(OR(D7885="",E7885=""),"",E7885-D7885))</f>
        <v/>
      </c>
    </row>
    <row r="7886" spans="6:6" ht="16" x14ac:dyDescent="0.2">
      <c r="F7886" s="47" t="str">
        <f ca="1">IF(_SF_CORE!$A$2="BLOCK",NA(),IF(OR(D7886="",E7886=""),"",E7886-D7886))</f>
        <v/>
      </c>
    </row>
    <row r="7887" spans="6:6" ht="16" x14ac:dyDescent="0.2">
      <c r="F7887" s="47" t="str">
        <f ca="1">IF(_SF_CORE!$A$2="BLOCK",NA(),IF(OR(D7887="",E7887=""),"",E7887-D7887))</f>
        <v/>
      </c>
    </row>
    <row r="7888" spans="6:6" ht="16" x14ac:dyDescent="0.2">
      <c r="F7888" s="47" t="str">
        <f ca="1">IF(_SF_CORE!$A$2="BLOCK",NA(),IF(OR(D7888="",E7888=""),"",E7888-D7888))</f>
        <v/>
      </c>
    </row>
    <row r="7889" spans="6:6" ht="16" x14ac:dyDescent="0.2">
      <c r="F7889" s="47" t="str">
        <f ca="1">IF(_SF_CORE!$A$2="BLOCK",NA(),IF(OR(D7889="",E7889=""),"",E7889-D7889))</f>
        <v/>
      </c>
    </row>
    <row r="7890" spans="6:6" ht="16" x14ac:dyDescent="0.2">
      <c r="F7890" s="47" t="str">
        <f ca="1">IF(_SF_CORE!$A$2="BLOCK",NA(),IF(OR(D7890="",E7890=""),"",E7890-D7890))</f>
        <v/>
      </c>
    </row>
    <row r="7891" spans="6:6" ht="16" x14ac:dyDescent="0.2">
      <c r="F7891" s="47" t="str">
        <f ca="1">IF(_SF_CORE!$A$2="BLOCK",NA(),IF(OR(D7891="",E7891=""),"",E7891-D7891))</f>
        <v/>
      </c>
    </row>
    <row r="7892" spans="6:6" ht="16" x14ac:dyDescent="0.2">
      <c r="F7892" s="47" t="str">
        <f ca="1">IF(_SF_CORE!$A$2="BLOCK",NA(),IF(OR(D7892="",E7892=""),"",E7892-D7892))</f>
        <v/>
      </c>
    </row>
    <row r="7893" spans="6:6" ht="16" x14ac:dyDescent="0.2">
      <c r="F7893" s="47" t="str">
        <f ca="1">IF(_SF_CORE!$A$2="BLOCK",NA(),IF(OR(D7893="",E7893=""),"",E7893-D7893))</f>
        <v/>
      </c>
    </row>
    <row r="7894" spans="6:6" ht="16" x14ac:dyDescent="0.2">
      <c r="F7894" s="47" t="str">
        <f ca="1">IF(_SF_CORE!$A$2="BLOCK",NA(),IF(OR(D7894="",E7894=""),"",E7894-D7894))</f>
        <v/>
      </c>
    </row>
    <row r="7895" spans="6:6" ht="16" x14ac:dyDescent="0.2">
      <c r="F7895" s="47" t="str">
        <f ca="1">IF(_SF_CORE!$A$2="BLOCK",NA(),IF(OR(D7895="",E7895=""),"",E7895-D7895))</f>
        <v/>
      </c>
    </row>
    <row r="7896" spans="6:6" ht="16" x14ac:dyDescent="0.2">
      <c r="F7896" s="47" t="str">
        <f ca="1">IF(_SF_CORE!$A$2="BLOCK",NA(),IF(OR(D7896="",E7896=""),"",E7896-D7896))</f>
        <v/>
      </c>
    </row>
    <row r="7897" spans="6:6" ht="16" x14ac:dyDescent="0.2">
      <c r="F7897" s="47" t="str">
        <f ca="1">IF(_SF_CORE!$A$2="BLOCK",NA(),IF(OR(D7897="",E7897=""),"",E7897-D7897))</f>
        <v/>
      </c>
    </row>
    <row r="7898" spans="6:6" ht="16" x14ac:dyDescent="0.2">
      <c r="F7898" s="47" t="str">
        <f ca="1">IF(_SF_CORE!$A$2="BLOCK",NA(),IF(OR(D7898="",E7898=""),"",E7898-D7898))</f>
        <v/>
      </c>
    </row>
    <row r="7899" spans="6:6" ht="16" x14ac:dyDescent="0.2">
      <c r="F7899" s="47" t="str">
        <f ca="1">IF(_SF_CORE!$A$2="BLOCK",NA(),IF(OR(D7899="",E7899=""),"",E7899-D7899))</f>
        <v/>
      </c>
    </row>
    <row r="7900" spans="6:6" ht="16" x14ac:dyDescent="0.2">
      <c r="F7900" s="47" t="str">
        <f ca="1">IF(_SF_CORE!$A$2="BLOCK",NA(),IF(OR(D7900="",E7900=""),"",E7900-D7900))</f>
        <v/>
      </c>
    </row>
    <row r="7901" spans="6:6" ht="16" x14ac:dyDescent="0.2">
      <c r="F7901" s="47" t="str">
        <f ca="1">IF(_SF_CORE!$A$2="BLOCK",NA(),IF(OR(D7901="",E7901=""),"",E7901-D7901))</f>
        <v/>
      </c>
    </row>
    <row r="7902" spans="6:6" ht="16" x14ac:dyDescent="0.2">
      <c r="F7902" s="47" t="str">
        <f ca="1">IF(_SF_CORE!$A$2="BLOCK",NA(),IF(OR(D7902="",E7902=""),"",E7902-D7902))</f>
        <v/>
      </c>
    </row>
    <row r="7903" spans="6:6" ht="16" x14ac:dyDescent="0.2">
      <c r="F7903" s="47" t="str">
        <f ca="1">IF(_SF_CORE!$A$2="BLOCK",NA(),IF(OR(D7903="",E7903=""),"",E7903-D7903))</f>
        <v/>
      </c>
    </row>
    <row r="7904" spans="6:6" ht="16" x14ac:dyDescent="0.2">
      <c r="F7904" s="47" t="str">
        <f ca="1">IF(_SF_CORE!$A$2="BLOCK",NA(),IF(OR(D7904="",E7904=""),"",E7904-D7904))</f>
        <v/>
      </c>
    </row>
    <row r="7905" spans="6:6" ht="16" x14ac:dyDescent="0.2">
      <c r="F7905" s="47" t="str">
        <f ca="1">IF(_SF_CORE!$A$2="BLOCK",NA(),IF(OR(D7905="",E7905=""),"",E7905-D7905))</f>
        <v/>
      </c>
    </row>
    <row r="7906" spans="6:6" ht="16" x14ac:dyDescent="0.2">
      <c r="F7906" s="47" t="str">
        <f ca="1">IF(_SF_CORE!$A$2="BLOCK",NA(),IF(OR(D7906="",E7906=""),"",E7906-D7906))</f>
        <v/>
      </c>
    </row>
    <row r="7907" spans="6:6" ht="16" x14ac:dyDescent="0.2">
      <c r="F7907" s="47" t="str">
        <f ca="1">IF(_SF_CORE!$A$2="BLOCK",NA(),IF(OR(D7907="",E7907=""),"",E7907-D7907))</f>
        <v/>
      </c>
    </row>
    <row r="7908" spans="6:6" ht="16" x14ac:dyDescent="0.2">
      <c r="F7908" s="47" t="str">
        <f ca="1">IF(_SF_CORE!$A$2="BLOCK",NA(),IF(OR(D7908="",E7908=""),"",E7908-D7908))</f>
        <v/>
      </c>
    </row>
    <row r="7909" spans="6:6" ht="16" x14ac:dyDescent="0.2">
      <c r="F7909" s="47" t="str">
        <f ca="1">IF(_SF_CORE!$A$2="BLOCK",NA(),IF(OR(D7909="",E7909=""),"",E7909-D7909))</f>
        <v/>
      </c>
    </row>
    <row r="7910" spans="6:6" ht="16" x14ac:dyDescent="0.2">
      <c r="F7910" s="47" t="str">
        <f ca="1">IF(_SF_CORE!$A$2="BLOCK",NA(),IF(OR(D7910="",E7910=""),"",E7910-D7910))</f>
        <v/>
      </c>
    </row>
    <row r="7911" spans="6:6" ht="16" x14ac:dyDescent="0.2">
      <c r="F7911" s="47" t="str">
        <f ca="1">IF(_SF_CORE!$A$2="BLOCK",NA(),IF(OR(D7911="",E7911=""),"",E7911-D7911))</f>
        <v/>
      </c>
    </row>
    <row r="7912" spans="6:6" ht="16" x14ac:dyDescent="0.2">
      <c r="F7912" s="47" t="str">
        <f ca="1">IF(_SF_CORE!$A$2="BLOCK",NA(),IF(OR(D7912="",E7912=""),"",E7912-D7912))</f>
        <v/>
      </c>
    </row>
    <row r="7913" spans="6:6" ht="16" x14ac:dyDescent="0.2">
      <c r="F7913" s="47" t="str">
        <f ca="1">IF(_SF_CORE!$A$2="BLOCK",NA(),IF(OR(D7913="",E7913=""),"",E7913-D7913))</f>
        <v/>
      </c>
    </row>
    <row r="7914" spans="6:6" ht="16" x14ac:dyDescent="0.2">
      <c r="F7914" s="47" t="str">
        <f ca="1">IF(_SF_CORE!$A$2="BLOCK",NA(),IF(OR(D7914="",E7914=""),"",E7914-D7914))</f>
        <v/>
      </c>
    </row>
    <row r="7915" spans="6:6" ht="16" x14ac:dyDescent="0.2">
      <c r="F7915" s="47" t="str">
        <f ca="1">IF(_SF_CORE!$A$2="BLOCK",NA(),IF(OR(D7915="",E7915=""),"",E7915-D7915))</f>
        <v/>
      </c>
    </row>
    <row r="7916" spans="6:6" ht="16" x14ac:dyDescent="0.2">
      <c r="F7916" s="47" t="str">
        <f ca="1">IF(_SF_CORE!$A$2="BLOCK",NA(),IF(OR(D7916="",E7916=""),"",E7916-D7916))</f>
        <v/>
      </c>
    </row>
    <row r="7917" spans="6:6" ht="16" x14ac:dyDescent="0.2">
      <c r="F7917" s="47" t="str">
        <f ca="1">IF(_SF_CORE!$A$2="BLOCK",NA(),IF(OR(D7917="",E7917=""),"",E7917-D7917))</f>
        <v/>
      </c>
    </row>
    <row r="7918" spans="6:6" ht="16" x14ac:dyDescent="0.2">
      <c r="F7918" s="47" t="str">
        <f ca="1">IF(_SF_CORE!$A$2="BLOCK",NA(),IF(OR(D7918="",E7918=""),"",E7918-D7918))</f>
        <v/>
      </c>
    </row>
    <row r="7919" spans="6:6" ht="16" x14ac:dyDescent="0.2">
      <c r="F7919" s="47" t="str">
        <f ca="1">IF(_SF_CORE!$A$2="BLOCK",NA(),IF(OR(D7919="",E7919=""),"",E7919-D7919))</f>
        <v/>
      </c>
    </row>
    <row r="7920" spans="6:6" ht="16" x14ac:dyDescent="0.2">
      <c r="F7920" s="47" t="str">
        <f ca="1">IF(_SF_CORE!$A$2="BLOCK",NA(),IF(OR(D7920="",E7920=""),"",E7920-D7920))</f>
        <v/>
      </c>
    </row>
    <row r="7921" spans="6:6" ht="16" x14ac:dyDescent="0.2">
      <c r="F7921" s="47" t="str">
        <f ca="1">IF(_SF_CORE!$A$2="BLOCK",NA(),IF(OR(D7921="",E7921=""),"",E7921-D7921))</f>
        <v/>
      </c>
    </row>
    <row r="7922" spans="6:6" ht="16" x14ac:dyDescent="0.2">
      <c r="F7922" s="47" t="str">
        <f ca="1">IF(_SF_CORE!$A$2="BLOCK",NA(),IF(OR(D7922="",E7922=""),"",E7922-D7922))</f>
        <v/>
      </c>
    </row>
    <row r="7923" spans="6:6" ht="16" x14ac:dyDescent="0.2">
      <c r="F7923" s="47" t="str">
        <f ca="1">IF(_SF_CORE!$A$2="BLOCK",NA(),IF(OR(D7923="",E7923=""),"",E7923-D7923))</f>
        <v/>
      </c>
    </row>
    <row r="7924" spans="6:6" ht="16" x14ac:dyDescent="0.2">
      <c r="F7924" s="47" t="str">
        <f ca="1">IF(_SF_CORE!$A$2="BLOCK",NA(),IF(OR(D7924="",E7924=""),"",E7924-D7924))</f>
        <v/>
      </c>
    </row>
    <row r="7925" spans="6:6" ht="16" x14ac:dyDescent="0.2">
      <c r="F7925" s="47" t="str">
        <f ca="1">IF(_SF_CORE!$A$2="BLOCK",NA(),IF(OR(D7925="",E7925=""),"",E7925-D7925))</f>
        <v/>
      </c>
    </row>
    <row r="7926" spans="6:6" ht="16" x14ac:dyDescent="0.2">
      <c r="F7926" s="47" t="str">
        <f ca="1">IF(_SF_CORE!$A$2="BLOCK",NA(),IF(OR(D7926="",E7926=""),"",E7926-D7926))</f>
        <v/>
      </c>
    </row>
    <row r="7927" spans="6:6" ht="16" x14ac:dyDescent="0.2">
      <c r="F7927" s="47" t="str">
        <f ca="1">IF(_SF_CORE!$A$2="BLOCK",NA(),IF(OR(D7927="",E7927=""),"",E7927-D7927))</f>
        <v/>
      </c>
    </row>
    <row r="7928" spans="6:6" ht="16" x14ac:dyDescent="0.2">
      <c r="F7928" s="47" t="str">
        <f ca="1">IF(_SF_CORE!$A$2="BLOCK",NA(),IF(OR(D7928="",E7928=""),"",E7928-D7928))</f>
        <v/>
      </c>
    </row>
    <row r="7929" spans="6:6" ht="16" x14ac:dyDescent="0.2">
      <c r="F7929" s="47" t="str">
        <f ca="1">IF(_SF_CORE!$A$2="BLOCK",NA(),IF(OR(D7929="",E7929=""),"",E7929-D7929))</f>
        <v/>
      </c>
    </row>
    <row r="7930" spans="6:6" ht="16" x14ac:dyDescent="0.2">
      <c r="F7930" s="47" t="str">
        <f ca="1">IF(_SF_CORE!$A$2="BLOCK",NA(),IF(OR(D7930="",E7930=""),"",E7930-D7930))</f>
        <v/>
      </c>
    </row>
    <row r="7931" spans="6:6" ht="16" x14ac:dyDescent="0.2">
      <c r="F7931" s="47" t="str">
        <f ca="1">IF(_SF_CORE!$A$2="BLOCK",NA(),IF(OR(D7931="",E7931=""),"",E7931-D7931))</f>
        <v/>
      </c>
    </row>
    <row r="7932" spans="6:6" ht="16" x14ac:dyDescent="0.2">
      <c r="F7932" s="47" t="str">
        <f ca="1">IF(_SF_CORE!$A$2="BLOCK",NA(),IF(OR(D7932="",E7932=""),"",E7932-D7932))</f>
        <v/>
      </c>
    </row>
    <row r="7933" spans="6:6" ht="16" x14ac:dyDescent="0.2">
      <c r="F7933" s="47" t="str">
        <f ca="1">IF(_SF_CORE!$A$2="BLOCK",NA(),IF(OR(D7933="",E7933=""),"",E7933-D7933))</f>
        <v/>
      </c>
    </row>
    <row r="7934" spans="6:6" ht="16" x14ac:dyDescent="0.2">
      <c r="F7934" s="47" t="str">
        <f ca="1">IF(_SF_CORE!$A$2="BLOCK",NA(),IF(OR(D7934="",E7934=""),"",E7934-D7934))</f>
        <v/>
      </c>
    </row>
    <row r="7935" spans="6:6" ht="16" x14ac:dyDescent="0.2">
      <c r="F7935" s="47" t="str">
        <f ca="1">IF(_SF_CORE!$A$2="BLOCK",NA(),IF(OR(D7935="",E7935=""),"",E7935-D7935))</f>
        <v/>
      </c>
    </row>
    <row r="7936" spans="6:6" ht="16" x14ac:dyDescent="0.2">
      <c r="F7936" s="47" t="str">
        <f ca="1">IF(_SF_CORE!$A$2="BLOCK",NA(),IF(OR(D7936="",E7936=""),"",E7936-D7936))</f>
        <v/>
      </c>
    </row>
    <row r="7937" spans="6:6" ht="16" x14ac:dyDescent="0.2">
      <c r="F7937" s="47" t="str">
        <f ca="1">IF(_SF_CORE!$A$2="BLOCK",NA(),IF(OR(D7937="",E7937=""),"",E7937-D7937))</f>
        <v/>
      </c>
    </row>
    <row r="7938" spans="6:6" ht="16" x14ac:dyDescent="0.2">
      <c r="F7938" s="47" t="str">
        <f ca="1">IF(_SF_CORE!$A$2="BLOCK",NA(),IF(OR(D7938="",E7938=""),"",E7938-D7938))</f>
        <v/>
      </c>
    </row>
    <row r="7939" spans="6:6" ht="16" x14ac:dyDescent="0.2">
      <c r="F7939" s="47" t="str">
        <f ca="1">IF(_SF_CORE!$A$2="BLOCK",NA(),IF(OR(D7939="",E7939=""),"",E7939-D7939))</f>
        <v/>
      </c>
    </row>
    <row r="7940" spans="6:6" ht="16" x14ac:dyDescent="0.2">
      <c r="F7940" s="47" t="str">
        <f ca="1">IF(_SF_CORE!$A$2="BLOCK",NA(),IF(OR(D7940="",E7940=""),"",E7940-D7940))</f>
        <v/>
      </c>
    </row>
    <row r="7941" spans="6:6" ht="16" x14ac:dyDescent="0.2">
      <c r="F7941" s="47" t="str">
        <f ca="1">IF(_SF_CORE!$A$2="BLOCK",NA(),IF(OR(D7941="",E7941=""),"",E7941-D7941))</f>
        <v/>
      </c>
    </row>
    <row r="7942" spans="6:6" ht="16" x14ac:dyDescent="0.2">
      <c r="F7942" s="47" t="str">
        <f ca="1">IF(_SF_CORE!$A$2="BLOCK",NA(),IF(OR(D7942="",E7942=""),"",E7942-D7942))</f>
        <v/>
      </c>
    </row>
    <row r="7943" spans="6:6" ht="16" x14ac:dyDescent="0.2">
      <c r="F7943" s="47" t="str">
        <f ca="1">IF(_SF_CORE!$A$2="BLOCK",NA(),IF(OR(D7943="",E7943=""),"",E7943-D7943))</f>
        <v/>
      </c>
    </row>
    <row r="7944" spans="6:6" ht="16" x14ac:dyDescent="0.2">
      <c r="F7944" s="47" t="str">
        <f ca="1">IF(_SF_CORE!$A$2="BLOCK",NA(),IF(OR(D7944="",E7944=""),"",E7944-D7944))</f>
        <v/>
      </c>
    </row>
    <row r="7945" spans="6:6" ht="16" x14ac:dyDescent="0.2">
      <c r="F7945" s="47" t="str">
        <f ca="1">IF(_SF_CORE!$A$2="BLOCK",NA(),IF(OR(D7945="",E7945=""),"",E7945-D7945))</f>
        <v/>
      </c>
    </row>
    <row r="7946" spans="6:6" ht="16" x14ac:dyDescent="0.2">
      <c r="F7946" s="47" t="str">
        <f ca="1">IF(_SF_CORE!$A$2="BLOCK",NA(),IF(OR(D7946="",E7946=""),"",E7946-D7946))</f>
        <v/>
      </c>
    </row>
    <row r="7947" spans="6:6" ht="16" x14ac:dyDescent="0.2">
      <c r="F7947" s="47" t="str">
        <f ca="1">IF(_SF_CORE!$A$2="BLOCK",NA(),IF(OR(D7947="",E7947=""),"",E7947-D7947))</f>
        <v/>
      </c>
    </row>
    <row r="7948" spans="6:6" ht="16" x14ac:dyDescent="0.2">
      <c r="F7948" s="47" t="str">
        <f ca="1">IF(_SF_CORE!$A$2="BLOCK",NA(),IF(OR(D7948="",E7948=""),"",E7948-D7948))</f>
        <v/>
      </c>
    </row>
    <row r="7949" spans="6:6" ht="16" x14ac:dyDescent="0.2">
      <c r="F7949" s="47" t="str">
        <f ca="1">IF(_SF_CORE!$A$2="BLOCK",NA(),IF(OR(D7949="",E7949=""),"",E7949-D7949))</f>
        <v/>
      </c>
    </row>
    <row r="7950" spans="6:6" ht="16" x14ac:dyDescent="0.2">
      <c r="F7950" s="47" t="str">
        <f ca="1">IF(_SF_CORE!$A$2="BLOCK",NA(),IF(OR(D7950="",E7950=""),"",E7950-D7950))</f>
        <v/>
      </c>
    </row>
    <row r="7951" spans="6:6" ht="16" x14ac:dyDescent="0.2">
      <c r="F7951" s="47" t="str">
        <f ca="1">IF(_SF_CORE!$A$2="BLOCK",NA(),IF(OR(D7951="",E7951=""),"",E7951-D7951))</f>
        <v/>
      </c>
    </row>
    <row r="7952" spans="6:6" ht="16" x14ac:dyDescent="0.2">
      <c r="F7952" s="47" t="str">
        <f ca="1">IF(_SF_CORE!$A$2="BLOCK",NA(),IF(OR(D7952="",E7952=""),"",E7952-D7952))</f>
        <v/>
      </c>
    </row>
    <row r="7953" spans="6:6" ht="16" x14ac:dyDescent="0.2">
      <c r="F7953" s="47" t="str">
        <f ca="1">IF(_SF_CORE!$A$2="BLOCK",NA(),IF(OR(D7953="",E7953=""),"",E7953-D7953))</f>
        <v/>
      </c>
    </row>
    <row r="7954" spans="6:6" ht="16" x14ac:dyDescent="0.2">
      <c r="F7954" s="47" t="str">
        <f ca="1">IF(_SF_CORE!$A$2="BLOCK",NA(),IF(OR(D7954="",E7954=""),"",E7954-D7954))</f>
        <v/>
      </c>
    </row>
    <row r="7955" spans="6:6" ht="16" x14ac:dyDescent="0.2">
      <c r="F7955" s="47" t="str">
        <f ca="1">IF(_SF_CORE!$A$2="BLOCK",NA(),IF(OR(D7955="",E7955=""),"",E7955-D7955))</f>
        <v/>
      </c>
    </row>
    <row r="7956" spans="6:6" ht="16" x14ac:dyDescent="0.2">
      <c r="F7956" s="47" t="str">
        <f ca="1">IF(_SF_CORE!$A$2="BLOCK",NA(),IF(OR(D7956="",E7956=""),"",E7956-D7956))</f>
        <v/>
      </c>
    </row>
    <row r="7957" spans="6:6" ht="16" x14ac:dyDescent="0.2">
      <c r="F7957" s="47" t="str">
        <f ca="1">IF(_SF_CORE!$A$2="BLOCK",NA(),IF(OR(D7957="",E7957=""),"",E7957-D7957))</f>
        <v/>
      </c>
    </row>
    <row r="7958" spans="6:6" ht="16" x14ac:dyDescent="0.2">
      <c r="F7958" s="47" t="str">
        <f ca="1">IF(_SF_CORE!$A$2="BLOCK",NA(),IF(OR(D7958="",E7958=""),"",E7958-D7958))</f>
        <v/>
      </c>
    </row>
    <row r="7959" spans="6:6" ht="16" x14ac:dyDescent="0.2">
      <c r="F7959" s="47" t="str">
        <f ca="1">IF(_SF_CORE!$A$2="BLOCK",NA(),IF(OR(D7959="",E7959=""),"",E7959-D7959))</f>
        <v/>
      </c>
    </row>
    <row r="7960" spans="6:6" ht="16" x14ac:dyDescent="0.2">
      <c r="F7960" s="47" t="str">
        <f ca="1">IF(_SF_CORE!$A$2="BLOCK",NA(),IF(OR(D7960="",E7960=""),"",E7960-D7960))</f>
        <v/>
      </c>
    </row>
    <row r="7961" spans="6:6" ht="16" x14ac:dyDescent="0.2">
      <c r="F7961" s="47" t="str">
        <f ca="1">IF(_SF_CORE!$A$2="BLOCK",NA(),IF(OR(D7961="",E7961=""),"",E7961-D7961))</f>
        <v/>
      </c>
    </row>
    <row r="7962" spans="6:6" ht="16" x14ac:dyDescent="0.2">
      <c r="F7962" s="47" t="str">
        <f ca="1">IF(_SF_CORE!$A$2="BLOCK",NA(),IF(OR(D7962="",E7962=""),"",E7962-D7962))</f>
        <v/>
      </c>
    </row>
    <row r="7963" spans="6:6" ht="16" x14ac:dyDescent="0.2">
      <c r="F7963" s="47" t="str">
        <f ca="1">IF(_SF_CORE!$A$2="BLOCK",NA(),IF(OR(D7963="",E7963=""),"",E7963-D7963))</f>
        <v/>
      </c>
    </row>
    <row r="7964" spans="6:6" ht="16" x14ac:dyDescent="0.2">
      <c r="F7964" s="47" t="str">
        <f ca="1">IF(_SF_CORE!$A$2="BLOCK",NA(),IF(OR(D7964="",E7964=""),"",E7964-D7964))</f>
        <v/>
      </c>
    </row>
    <row r="7965" spans="6:6" ht="16" x14ac:dyDescent="0.2">
      <c r="F7965" s="47" t="str">
        <f ca="1">IF(_SF_CORE!$A$2="BLOCK",NA(),IF(OR(D7965="",E7965=""),"",E7965-D7965))</f>
        <v/>
      </c>
    </row>
    <row r="7966" spans="6:6" ht="16" x14ac:dyDescent="0.2">
      <c r="F7966" s="47" t="str">
        <f ca="1">IF(_SF_CORE!$A$2="BLOCK",NA(),IF(OR(D7966="",E7966=""),"",E7966-D7966))</f>
        <v/>
      </c>
    </row>
    <row r="7967" spans="6:6" ht="16" x14ac:dyDescent="0.2">
      <c r="F7967" s="47" t="str">
        <f ca="1">IF(_SF_CORE!$A$2="BLOCK",NA(),IF(OR(D7967="",E7967=""),"",E7967-D7967))</f>
        <v/>
      </c>
    </row>
    <row r="7968" spans="6:6" ht="16" x14ac:dyDescent="0.2">
      <c r="F7968" s="47" t="str">
        <f ca="1">IF(_SF_CORE!$A$2="BLOCK",NA(),IF(OR(D7968="",E7968=""),"",E7968-D7968))</f>
        <v/>
      </c>
    </row>
    <row r="7969" spans="6:6" ht="16" x14ac:dyDescent="0.2">
      <c r="F7969" s="47" t="str">
        <f ca="1">IF(_SF_CORE!$A$2="BLOCK",NA(),IF(OR(D7969="",E7969=""),"",E7969-D7969))</f>
        <v/>
      </c>
    </row>
    <row r="7970" spans="6:6" ht="16" x14ac:dyDescent="0.2">
      <c r="F7970" s="47" t="str">
        <f ca="1">IF(_SF_CORE!$A$2="BLOCK",NA(),IF(OR(D7970="",E7970=""),"",E7970-D7970))</f>
        <v/>
      </c>
    </row>
    <row r="7971" spans="6:6" ht="16" x14ac:dyDescent="0.2">
      <c r="F7971" s="47" t="str">
        <f ca="1">IF(_SF_CORE!$A$2="BLOCK",NA(),IF(OR(D7971="",E7971=""),"",E7971-D7971))</f>
        <v/>
      </c>
    </row>
    <row r="7972" spans="6:6" ht="16" x14ac:dyDescent="0.2">
      <c r="F7972" s="47" t="str">
        <f ca="1">IF(_SF_CORE!$A$2="BLOCK",NA(),IF(OR(D7972="",E7972=""),"",E7972-D7972))</f>
        <v/>
      </c>
    </row>
    <row r="7973" spans="6:6" ht="16" x14ac:dyDescent="0.2">
      <c r="F7973" s="47" t="str">
        <f ca="1">IF(_SF_CORE!$A$2="BLOCK",NA(),IF(OR(D7973="",E7973=""),"",E7973-D7973))</f>
        <v/>
      </c>
    </row>
    <row r="7974" spans="6:6" ht="16" x14ac:dyDescent="0.2">
      <c r="F7974" s="47" t="str">
        <f ca="1">IF(_SF_CORE!$A$2="BLOCK",NA(),IF(OR(D7974="",E7974=""),"",E7974-D7974))</f>
        <v/>
      </c>
    </row>
    <row r="7975" spans="6:6" ht="16" x14ac:dyDescent="0.2">
      <c r="F7975" s="47" t="str">
        <f ca="1">IF(_SF_CORE!$A$2="BLOCK",NA(),IF(OR(D7975="",E7975=""),"",E7975-D7975))</f>
        <v/>
      </c>
    </row>
    <row r="7976" spans="6:6" ht="16" x14ac:dyDescent="0.2">
      <c r="F7976" s="47" t="str">
        <f ca="1">IF(_SF_CORE!$A$2="BLOCK",NA(),IF(OR(D7976="",E7976=""),"",E7976-D7976))</f>
        <v/>
      </c>
    </row>
    <row r="7977" spans="6:6" ht="16" x14ac:dyDescent="0.2">
      <c r="F7977" s="47" t="str">
        <f ca="1">IF(_SF_CORE!$A$2="BLOCK",NA(),IF(OR(D7977="",E7977=""),"",E7977-D7977))</f>
        <v/>
      </c>
    </row>
    <row r="7978" spans="6:6" ht="16" x14ac:dyDescent="0.2">
      <c r="F7978" s="47" t="str">
        <f ca="1">IF(_SF_CORE!$A$2="BLOCK",NA(),IF(OR(D7978="",E7978=""),"",E7978-D7978))</f>
        <v/>
      </c>
    </row>
    <row r="7979" spans="6:6" ht="16" x14ac:dyDescent="0.2">
      <c r="F7979" s="47" t="str">
        <f ca="1">IF(_SF_CORE!$A$2="BLOCK",NA(),IF(OR(D7979="",E7979=""),"",E7979-D7979))</f>
        <v/>
      </c>
    </row>
    <row r="7980" spans="6:6" ht="16" x14ac:dyDescent="0.2">
      <c r="F7980" s="47" t="str">
        <f ca="1">IF(_SF_CORE!$A$2="BLOCK",NA(),IF(OR(D7980="",E7980=""),"",E7980-D7980))</f>
        <v/>
      </c>
    </row>
    <row r="7981" spans="6:6" ht="16" x14ac:dyDescent="0.2">
      <c r="F7981" s="47" t="str">
        <f ca="1">IF(_SF_CORE!$A$2="BLOCK",NA(),IF(OR(D7981="",E7981=""),"",E7981-D7981))</f>
        <v/>
      </c>
    </row>
    <row r="7982" spans="6:6" ht="16" x14ac:dyDescent="0.2">
      <c r="F7982" s="47" t="str">
        <f ca="1">IF(_SF_CORE!$A$2="BLOCK",NA(),IF(OR(D7982="",E7982=""),"",E7982-D7982))</f>
        <v/>
      </c>
    </row>
    <row r="7983" spans="6:6" ht="16" x14ac:dyDescent="0.2">
      <c r="F7983" s="47" t="str">
        <f ca="1">IF(_SF_CORE!$A$2="BLOCK",NA(),IF(OR(D7983="",E7983=""),"",E7983-D7983))</f>
        <v/>
      </c>
    </row>
    <row r="7984" spans="6:6" ht="16" x14ac:dyDescent="0.2">
      <c r="F7984" s="47" t="str">
        <f ca="1">IF(_SF_CORE!$A$2="BLOCK",NA(),IF(OR(D7984="",E7984=""),"",E7984-D7984))</f>
        <v/>
      </c>
    </row>
    <row r="7985" spans="6:6" ht="16" x14ac:dyDescent="0.2">
      <c r="F7985" s="47" t="str">
        <f ca="1">IF(_SF_CORE!$A$2="BLOCK",NA(),IF(OR(D7985="",E7985=""),"",E7985-D7985))</f>
        <v/>
      </c>
    </row>
    <row r="7986" spans="6:6" ht="16" x14ac:dyDescent="0.2">
      <c r="F7986" s="47" t="str">
        <f ca="1">IF(_SF_CORE!$A$2="BLOCK",NA(),IF(OR(D7986="",E7986=""),"",E7986-D7986))</f>
        <v/>
      </c>
    </row>
    <row r="7987" spans="6:6" ht="16" x14ac:dyDescent="0.2">
      <c r="F7987" s="47" t="str">
        <f ca="1">IF(_SF_CORE!$A$2="BLOCK",NA(),IF(OR(D7987="",E7987=""),"",E7987-D7987))</f>
        <v/>
      </c>
    </row>
    <row r="7988" spans="6:6" ht="16" x14ac:dyDescent="0.2">
      <c r="F7988" s="47" t="str">
        <f ca="1">IF(_SF_CORE!$A$2="BLOCK",NA(),IF(OR(D7988="",E7988=""),"",E7988-D7988))</f>
        <v/>
      </c>
    </row>
    <row r="7989" spans="6:6" ht="16" x14ac:dyDescent="0.2">
      <c r="F7989" s="47" t="str">
        <f ca="1">IF(_SF_CORE!$A$2="BLOCK",NA(),IF(OR(D7989="",E7989=""),"",E7989-D7989))</f>
        <v/>
      </c>
    </row>
    <row r="7990" spans="6:6" ht="16" x14ac:dyDescent="0.2">
      <c r="F7990" s="47" t="str">
        <f ca="1">IF(_SF_CORE!$A$2="BLOCK",NA(),IF(OR(D7990="",E7990=""),"",E7990-D7990))</f>
        <v/>
      </c>
    </row>
    <row r="7991" spans="6:6" ht="16" x14ac:dyDescent="0.2">
      <c r="F7991" s="47" t="str">
        <f ca="1">IF(_SF_CORE!$A$2="BLOCK",NA(),IF(OR(D7991="",E7991=""),"",E7991-D7991))</f>
        <v/>
      </c>
    </row>
    <row r="7992" spans="6:6" ht="16" x14ac:dyDescent="0.2">
      <c r="F7992" s="47" t="str">
        <f ca="1">IF(_SF_CORE!$A$2="BLOCK",NA(),IF(OR(D7992="",E7992=""),"",E7992-D7992))</f>
        <v/>
      </c>
    </row>
    <row r="7993" spans="6:6" ht="16" x14ac:dyDescent="0.2">
      <c r="F7993" s="47" t="str">
        <f ca="1">IF(_SF_CORE!$A$2="BLOCK",NA(),IF(OR(D7993="",E7993=""),"",E7993-D7993))</f>
        <v/>
      </c>
    </row>
    <row r="7994" spans="6:6" ht="16" x14ac:dyDescent="0.2">
      <c r="F7994" s="47" t="str">
        <f ca="1">IF(_SF_CORE!$A$2="BLOCK",NA(),IF(OR(D7994="",E7994=""),"",E7994-D7994))</f>
        <v/>
      </c>
    </row>
    <row r="7995" spans="6:6" ht="16" x14ac:dyDescent="0.2">
      <c r="F7995" s="47" t="str">
        <f ca="1">IF(_SF_CORE!$A$2="BLOCK",NA(),IF(OR(D7995="",E7995=""),"",E7995-D7995))</f>
        <v/>
      </c>
    </row>
    <row r="7996" spans="6:6" ht="16" x14ac:dyDescent="0.2">
      <c r="F7996" s="47" t="str">
        <f ca="1">IF(_SF_CORE!$A$2="BLOCK",NA(),IF(OR(D7996="",E7996=""),"",E7996-D7996))</f>
        <v/>
      </c>
    </row>
    <row r="7997" spans="6:6" ht="16" x14ac:dyDescent="0.2">
      <c r="F7997" s="47" t="str">
        <f ca="1">IF(_SF_CORE!$A$2="BLOCK",NA(),IF(OR(D7997="",E7997=""),"",E7997-D7997))</f>
        <v/>
      </c>
    </row>
    <row r="7998" spans="6:6" ht="16" x14ac:dyDescent="0.2">
      <c r="F7998" s="47" t="str">
        <f ca="1">IF(_SF_CORE!$A$2="BLOCK",NA(),IF(OR(D7998="",E7998=""),"",E7998-D7998))</f>
        <v/>
      </c>
    </row>
    <row r="7999" spans="6:6" ht="16" x14ac:dyDescent="0.2">
      <c r="F7999" s="47" t="str">
        <f ca="1">IF(_SF_CORE!$A$2="BLOCK",NA(),IF(OR(D7999="",E7999=""),"",E7999-D7999))</f>
        <v/>
      </c>
    </row>
    <row r="8000" spans="6:6" ht="16" x14ac:dyDescent="0.2">
      <c r="F8000" s="47" t="str">
        <f ca="1">IF(_SF_CORE!$A$2="BLOCK",NA(),IF(OR(D8000="",E8000=""),"",E8000-D8000))</f>
        <v/>
      </c>
    </row>
    <row r="8001" spans="6:6" ht="16" x14ac:dyDescent="0.2">
      <c r="F8001" s="47" t="str">
        <f ca="1">IF(_SF_CORE!$A$2="BLOCK",NA(),IF(OR(D8001="",E8001=""),"",E8001-D8001))</f>
        <v/>
      </c>
    </row>
    <row r="8002" spans="6:6" ht="16" x14ac:dyDescent="0.2">
      <c r="F8002" s="47" t="str">
        <f ca="1">IF(_SF_CORE!$A$2="BLOCK",NA(),IF(OR(D8002="",E8002=""),"",E8002-D8002))</f>
        <v/>
      </c>
    </row>
    <row r="8003" spans="6:6" ht="16" x14ac:dyDescent="0.2">
      <c r="F8003" s="47" t="str">
        <f ca="1">IF(_SF_CORE!$A$2="BLOCK",NA(),IF(OR(D8003="",E8003=""),"",E8003-D8003))</f>
        <v/>
      </c>
    </row>
    <row r="8004" spans="6:6" ht="16" x14ac:dyDescent="0.2">
      <c r="F8004" s="47" t="str">
        <f ca="1">IF(_SF_CORE!$A$2="BLOCK",NA(),IF(OR(D8004="",E8004=""),"",E8004-D8004))</f>
        <v/>
      </c>
    </row>
    <row r="8005" spans="6:6" ht="16" x14ac:dyDescent="0.2">
      <c r="F8005" s="47" t="str">
        <f ca="1">IF(_SF_CORE!$A$2="BLOCK",NA(),IF(OR(D8005="",E8005=""),"",E8005-D8005))</f>
        <v/>
      </c>
    </row>
    <row r="8006" spans="6:6" ht="16" x14ac:dyDescent="0.2">
      <c r="F8006" s="47" t="str">
        <f ca="1">IF(_SF_CORE!$A$2="BLOCK",NA(),IF(OR(D8006="",E8006=""),"",E8006-D8006))</f>
        <v/>
      </c>
    </row>
    <row r="8007" spans="6:6" ht="16" x14ac:dyDescent="0.2">
      <c r="F8007" s="47" t="str">
        <f ca="1">IF(_SF_CORE!$A$2="BLOCK",NA(),IF(OR(D8007="",E8007=""),"",E8007-D8007))</f>
        <v/>
      </c>
    </row>
    <row r="8008" spans="6:6" ht="16" x14ac:dyDescent="0.2">
      <c r="F8008" s="47" t="str">
        <f ca="1">IF(_SF_CORE!$A$2="BLOCK",NA(),IF(OR(D8008="",E8008=""),"",E8008-D8008))</f>
        <v/>
      </c>
    </row>
    <row r="8009" spans="6:6" ht="16" x14ac:dyDescent="0.2">
      <c r="F8009" s="47" t="str">
        <f ca="1">IF(_SF_CORE!$A$2="BLOCK",NA(),IF(OR(D8009="",E8009=""),"",E8009-D8009))</f>
        <v/>
      </c>
    </row>
    <row r="8010" spans="6:6" ht="16" x14ac:dyDescent="0.2">
      <c r="F8010" s="47" t="str">
        <f ca="1">IF(_SF_CORE!$A$2="BLOCK",NA(),IF(OR(D8010="",E8010=""),"",E8010-D8010))</f>
        <v/>
      </c>
    </row>
    <row r="8011" spans="6:6" ht="16" x14ac:dyDescent="0.2">
      <c r="F8011" s="47" t="str">
        <f ca="1">IF(_SF_CORE!$A$2="BLOCK",NA(),IF(OR(D8011="",E8011=""),"",E8011-D8011))</f>
        <v/>
      </c>
    </row>
    <row r="8012" spans="6:6" ht="16" x14ac:dyDescent="0.2">
      <c r="F8012" s="47" t="str">
        <f ca="1">IF(_SF_CORE!$A$2="BLOCK",NA(),IF(OR(D8012="",E8012=""),"",E8012-D8012))</f>
        <v/>
      </c>
    </row>
    <row r="8013" spans="6:6" ht="16" x14ac:dyDescent="0.2">
      <c r="F8013" s="47" t="str">
        <f ca="1">IF(_SF_CORE!$A$2="BLOCK",NA(),IF(OR(D8013="",E8013=""),"",E8013-D8013))</f>
        <v/>
      </c>
    </row>
    <row r="8014" spans="6:6" ht="16" x14ac:dyDescent="0.2">
      <c r="F8014" s="47" t="str">
        <f ca="1">IF(_SF_CORE!$A$2="BLOCK",NA(),IF(OR(D8014="",E8014=""),"",E8014-D8014))</f>
        <v/>
      </c>
    </row>
    <row r="8015" spans="6:6" ht="16" x14ac:dyDescent="0.2">
      <c r="F8015" s="47" t="str">
        <f ca="1">IF(_SF_CORE!$A$2="BLOCK",NA(),IF(OR(D8015="",E8015=""),"",E8015-D8015))</f>
        <v/>
      </c>
    </row>
    <row r="8016" spans="6:6" ht="16" x14ac:dyDescent="0.2">
      <c r="F8016" s="47" t="str">
        <f ca="1">IF(_SF_CORE!$A$2="BLOCK",NA(),IF(OR(D8016="",E8016=""),"",E8016-D8016))</f>
        <v/>
      </c>
    </row>
    <row r="8017" spans="6:6" ht="16" x14ac:dyDescent="0.2">
      <c r="F8017" s="47" t="str">
        <f ca="1">IF(_SF_CORE!$A$2="BLOCK",NA(),IF(OR(D8017="",E8017=""),"",E8017-D8017))</f>
        <v/>
      </c>
    </row>
    <row r="8018" spans="6:6" ht="16" x14ac:dyDescent="0.2">
      <c r="F8018" s="47" t="str">
        <f ca="1">IF(_SF_CORE!$A$2="BLOCK",NA(),IF(OR(D8018="",E8018=""),"",E8018-D8018))</f>
        <v/>
      </c>
    </row>
    <row r="8019" spans="6:6" ht="16" x14ac:dyDescent="0.2">
      <c r="F8019" s="47" t="str">
        <f ca="1">IF(_SF_CORE!$A$2="BLOCK",NA(),IF(OR(D8019="",E8019=""),"",E8019-D8019))</f>
        <v/>
      </c>
    </row>
    <row r="8020" spans="6:6" ht="16" x14ac:dyDescent="0.2">
      <c r="F8020" s="47" t="str">
        <f ca="1">IF(_SF_CORE!$A$2="BLOCK",NA(),IF(OR(D8020="",E8020=""),"",E8020-D8020))</f>
        <v/>
      </c>
    </row>
    <row r="8021" spans="6:6" ht="16" x14ac:dyDescent="0.2">
      <c r="F8021" s="47" t="str">
        <f ca="1">IF(_SF_CORE!$A$2="BLOCK",NA(),IF(OR(D8021="",E8021=""),"",E8021-D8021))</f>
        <v/>
      </c>
    </row>
    <row r="8022" spans="6:6" ht="16" x14ac:dyDescent="0.2">
      <c r="F8022" s="47" t="str">
        <f ca="1">IF(_SF_CORE!$A$2="BLOCK",NA(),IF(OR(D8022="",E8022=""),"",E8022-D8022))</f>
        <v/>
      </c>
    </row>
    <row r="8023" spans="6:6" ht="16" x14ac:dyDescent="0.2">
      <c r="F8023" s="47" t="str">
        <f ca="1">IF(_SF_CORE!$A$2="BLOCK",NA(),IF(OR(D8023="",E8023=""),"",E8023-D8023))</f>
        <v/>
      </c>
    </row>
    <row r="8024" spans="6:6" ht="16" x14ac:dyDescent="0.2">
      <c r="F8024" s="47" t="str">
        <f ca="1">IF(_SF_CORE!$A$2="BLOCK",NA(),IF(OR(D8024="",E8024=""),"",E8024-D8024))</f>
        <v/>
      </c>
    </row>
    <row r="8025" spans="6:6" ht="16" x14ac:dyDescent="0.2">
      <c r="F8025" s="47" t="str">
        <f ca="1">IF(_SF_CORE!$A$2="BLOCK",NA(),IF(OR(D8025="",E8025=""),"",E8025-D8025))</f>
        <v/>
      </c>
    </row>
    <row r="8026" spans="6:6" ht="16" x14ac:dyDescent="0.2">
      <c r="F8026" s="47" t="str">
        <f ca="1">IF(_SF_CORE!$A$2="BLOCK",NA(),IF(OR(D8026="",E8026=""),"",E8026-D8026))</f>
        <v/>
      </c>
    </row>
    <row r="8027" spans="6:6" ht="16" x14ac:dyDescent="0.2">
      <c r="F8027" s="47" t="str">
        <f ca="1">IF(_SF_CORE!$A$2="BLOCK",NA(),IF(OR(D8027="",E8027=""),"",E8027-D8027))</f>
        <v/>
      </c>
    </row>
    <row r="8028" spans="6:6" ht="16" x14ac:dyDescent="0.2">
      <c r="F8028" s="47" t="str">
        <f ca="1">IF(_SF_CORE!$A$2="BLOCK",NA(),IF(OR(D8028="",E8028=""),"",E8028-D8028))</f>
        <v/>
      </c>
    </row>
    <row r="8029" spans="6:6" ht="16" x14ac:dyDescent="0.2">
      <c r="F8029" s="47" t="str">
        <f ca="1">IF(_SF_CORE!$A$2="BLOCK",NA(),IF(OR(D8029="",E8029=""),"",E8029-D8029))</f>
        <v/>
      </c>
    </row>
    <row r="8030" spans="6:6" ht="16" x14ac:dyDescent="0.2">
      <c r="F8030" s="47" t="str">
        <f ca="1">IF(_SF_CORE!$A$2="BLOCK",NA(),IF(OR(D8030="",E8030=""),"",E8030-D8030))</f>
        <v/>
      </c>
    </row>
    <row r="8031" spans="6:6" ht="16" x14ac:dyDescent="0.2">
      <c r="F8031" s="47" t="str">
        <f ca="1">IF(_SF_CORE!$A$2="BLOCK",NA(),IF(OR(D8031="",E8031=""),"",E8031-D8031))</f>
        <v/>
      </c>
    </row>
    <row r="8032" spans="6:6" ht="16" x14ac:dyDescent="0.2">
      <c r="F8032" s="47" t="str">
        <f ca="1">IF(_SF_CORE!$A$2="BLOCK",NA(),IF(OR(D8032="",E8032=""),"",E8032-D8032))</f>
        <v/>
      </c>
    </row>
    <row r="8033" spans="6:6" ht="16" x14ac:dyDescent="0.2">
      <c r="F8033" s="47" t="str">
        <f ca="1">IF(_SF_CORE!$A$2="BLOCK",NA(),IF(OR(D8033="",E8033=""),"",E8033-D8033))</f>
        <v/>
      </c>
    </row>
    <row r="8034" spans="6:6" ht="16" x14ac:dyDescent="0.2">
      <c r="F8034" s="47" t="str">
        <f ca="1">IF(_SF_CORE!$A$2="BLOCK",NA(),IF(OR(D8034="",E8034=""),"",E8034-D8034))</f>
        <v/>
      </c>
    </row>
    <row r="8035" spans="6:6" ht="16" x14ac:dyDescent="0.2">
      <c r="F8035" s="47" t="str">
        <f ca="1">IF(_SF_CORE!$A$2="BLOCK",NA(),IF(OR(D8035="",E8035=""),"",E8035-D8035))</f>
        <v/>
      </c>
    </row>
    <row r="8036" spans="6:6" ht="16" x14ac:dyDescent="0.2">
      <c r="F8036" s="47" t="str">
        <f ca="1">IF(_SF_CORE!$A$2="BLOCK",NA(),IF(OR(D8036="",E8036=""),"",E8036-D8036))</f>
        <v/>
      </c>
    </row>
    <row r="8037" spans="6:6" ht="16" x14ac:dyDescent="0.2">
      <c r="F8037" s="47" t="str">
        <f ca="1">IF(_SF_CORE!$A$2="BLOCK",NA(),IF(OR(D8037="",E8037=""),"",E8037-D8037))</f>
        <v/>
      </c>
    </row>
    <row r="8038" spans="6:6" ht="16" x14ac:dyDescent="0.2">
      <c r="F8038" s="47" t="str">
        <f ca="1">IF(_SF_CORE!$A$2="BLOCK",NA(),IF(OR(D8038="",E8038=""),"",E8038-D8038))</f>
        <v/>
      </c>
    </row>
    <row r="8039" spans="6:6" ht="16" x14ac:dyDescent="0.2">
      <c r="F8039" s="47" t="str">
        <f ca="1">IF(_SF_CORE!$A$2="BLOCK",NA(),IF(OR(D8039="",E8039=""),"",E8039-D8039))</f>
        <v/>
      </c>
    </row>
    <row r="8040" spans="6:6" ht="16" x14ac:dyDescent="0.2">
      <c r="F8040" s="47" t="str">
        <f ca="1">IF(_SF_CORE!$A$2="BLOCK",NA(),IF(OR(D8040="",E8040=""),"",E8040-D8040))</f>
        <v/>
      </c>
    </row>
    <row r="8041" spans="6:6" ht="16" x14ac:dyDescent="0.2">
      <c r="F8041" s="47" t="str">
        <f ca="1">IF(_SF_CORE!$A$2="BLOCK",NA(),IF(OR(D8041="",E8041=""),"",E8041-D8041))</f>
        <v/>
      </c>
    </row>
    <row r="8042" spans="6:6" ht="16" x14ac:dyDescent="0.2">
      <c r="F8042" s="47" t="str">
        <f ca="1">IF(_SF_CORE!$A$2="BLOCK",NA(),IF(OR(D8042="",E8042=""),"",E8042-D8042))</f>
        <v/>
      </c>
    </row>
    <row r="8043" spans="6:6" ht="16" x14ac:dyDescent="0.2">
      <c r="F8043" s="47" t="str">
        <f ca="1">IF(_SF_CORE!$A$2="BLOCK",NA(),IF(OR(D8043="",E8043=""),"",E8043-D8043))</f>
        <v/>
      </c>
    </row>
    <row r="8044" spans="6:6" ht="16" x14ac:dyDescent="0.2">
      <c r="F8044" s="47" t="str">
        <f ca="1">IF(_SF_CORE!$A$2="BLOCK",NA(),IF(OR(D8044="",E8044=""),"",E8044-D8044))</f>
        <v/>
      </c>
    </row>
    <row r="8045" spans="6:6" ht="16" x14ac:dyDescent="0.2">
      <c r="F8045" s="47" t="str">
        <f ca="1">IF(_SF_CORE!$A$2="BLOCK",NA(),IF(OR(D8045="",E8045=""),"",E8045-D8045))</f>
        <v/>
      </c>
    </row>
    <row r="8046" spans="6:6" ht="16" x14ac:dyDescent="0.2">
      <c r="F8046" s="47" t="str">
        <f ca="1">IF(_SF_CORE!$A$2="BLOCK",NA(),IF(OR(D8046="",E8046=""),"",E8046-D8046))</f>
        <v/>
      </c>
    </row>
    <row r="8047" spans="6:6" ht="16" x14ac:dyDescent="0.2">
      <c r="F8047" s="47" t="str">
        <f ca="1">IF(_SF_CORE!$A$2="BLOCK",NA(),IF(OR(D8047="",E8047=""),"",E8047-D8047))</f>
        <v/>
      </c>
    </row>
    <row r="8048" spans="6:6" ht="16" x14ac:dyDescent="0.2">
      <c r="F8048" s="47" t="str">
        <f ca="1">IF(_SF_CORE!$A$2="BLOCK",NA(),IF(OR(D8048="",E8048=""),"",E8048-D8048))</f>
        <v/>
      </c>
    </row>
    <row r="8049" spans="6:6" ht="16" x14ac:dyDescent="0.2">
      <c r="F8049" s="47" t="str">
        <f ca="1">IF(_SF_CORE!$A$2="BLOCK",NA(),IF(OR(D8049="",E8049=""),"",E8049-D8049))</f>
        <v/>
      </c>
    </row>
    <row r="8050" spans="6:6" ht="16" x14ac:dyDescent="0.2">
      <c r="F8050" s="47" t="str">
        <f ca="1">IF(_SF_CORE!$A$2="BLOCK",NA(),IF(OR(D8050="",E8050=""),"",E8050-D8050))</f>
        <v/>
      </c>
    </row>
    <row r="8051" spans="6:6" ht="16" x14ac:dyDescent="0.2">
      <c r="F8051" s="47" t="str">
        <f ca="1">IF(_SF_CORE!$A$2="BLOCK",NA(),IF(OR(D8051="",E8051=""),"",E8051-D8051))</f>
        <v/>
      </c>
    </row>
    <row r="8052" spans="6:6" ht="16" x14ac:dyDescent="0.2">
      <c r="F8052" s="47" t="str">
        <f ca="1">IF(_SF_CORE!$A$2="BLOCK",NA(),IF(OR(D8052="",E8052=""),"",E8052-D8052))</f>
        <v/>
      </c>
    </row>
    <row r="8053" spans="6:6" ht="16" x14ac:dyDescent="0.2">
      <c r="F8053" s="47" t="str">
        <f ca="1">IF(_SF_CORE!$A$2="BLOCK",NA(),IF(OR(D8053="",E8053=""),"",E8053-D8053))</f>
        <v/>
      </c>
    </row>
    <row r="8054" spans="6:6" ht="16" x14ac:dyDescent="0.2">
      <c r="F8054" s="47" t="str">
        <f ca="1">IF(_SF_CORE!$A$2="BLOCK",NA(),IF(OR(D8054="",E8054=""),"",E8054-D8054))</f>
        <v/>
      </c>
    </row>
    <row r="8055" spans="6:6" ht="16" x14ac:dyDescent="0.2">
      <c r="F8055" s="47" t="str">
        <f ca="1">IF(_SF_CORE!$A$2="BLOCK",NA(),IF(OR(D8055="",E8055=""),"",E8055-D8055))</f>
        <v/>
      </c>
    </row>
    <row r="8056" spans="6:6" ht="16" x14ac:dyDescent="0.2">
      <c r="F8056" s="47" t="str">
        <f ca="1">IF(_SF_CORE!$A$2="BLOCK",NA(),IF(OR(D8056="",E8056=""),"",E8056-D8056))</f>
        <v/>
      </c>
    </row>
    <row r="8057" spans="6:6" ht="16" x14ac:dyDescent="0.2">
      <c r="F8057" s="47" t="str">
        <f ca="1">IF(_SF_CORE!$A$2="BLOCK",NA(),IF(OR(D8057="",E8057=""),"",E8057-D8057))</f>
        <v/>
      </c>
    </row>
    <row r="8058" spans="6:6" ht="16" x14ac:dyDescent="0.2">
      <c r="F8058" s="47" t="str">
        <f ca="1">IF(_SF_CORE!$A$2="BLOCK",NA(),IF(OR(D8058="",E8058=""),"",E8058-D8058))</f>
        <v/>
      </c>
    </row>
    <row r="8059" spans="6:6" ht="16" x14ac:dyDescent="0.2">
      <c r="F8059" s="47" t="str">
        <f ca="1">IF(_SF_CORE!$A$2="BLOCK",NA(),IF(OR(D8059="",E8059=""),"",E8059-D8059))</f>
        <v/>
      </c>
    </row>
    <row r="8060" spans="6:6" ht="16" x14ac:dyDescent="0.2">
      <c r="F8060" s="47" t="str">
        <f ca="1">IF(_SF_CORE!$A$2="BLOCK",NA(),IF(OR(D8060="",E8060=""),"",E8060-D8060))</f>
        <v/>
      </c>
    </row>
    <row r="8061" spans="6:6" ht="16" x14ac:dyDescent="0.2">
      <c r="F8061" s="47" t="str">
        <f ca="1">IF(_SF_CORE!$A$2="BLOCK",NA(),IF(OR(D8061="",E8061=""),"",E8061-D8061))</f>
        <v/>
      </c>
    </row>
    <row r="8062" spans="6:6" ht="16" x14ac:dyDescent="0.2">
      <c r="F8062" s="47" t="str">
        <f ca="1">IF(_SF_CORE!$A$2="BLOCK",NA(),IF(OR(D8062="",E8062=""),"",E8062-D8062))</f>
        <v/>
      </c>
    </row>
    <row r="8063" spans="6:6" ht="16" x14ac:dyDescent="0.2">
      <c r="F8063" s="47" t="str">
        <f ca="1">IF(_SF_CORE!$A$2="BLOCK",NA(),IF(OR(D8063="",E8063=""),"",E8063-D8063))</f>
        <v/>
      </c>
    </row>
    <row r="8064" spans="6:6" ht="16" x14ac:dyDescent="0.2">
      <c r="F8064" s="47" t="str">
        <f ca="1">IF(_SF_CORE!$A$2="BLOCK",NA(),IF(OR(D8064="",E8064=""),"",E8064-D8064))</f>
        <v/>
      </c>
    </row>
    <row r="8065" spans="6:6" ht="16" x14ac:dyDescent="0.2">
      <c r="F8065" s="47" t="str">
        <f ca="1">IF(_SF_CORE!$A$2="BLOCK",NA(),IF(OR(D8065="",E8065=""),"",E8065-D8065))</f>
        <v/>
      </c>
    </row>
    <row r="8066" spans="6:6" ht="16" x14ac:dyDescent="0.2">
      <c r="F8066" s="47" t="str">
        <f ca="1">IF(_SF_CORE!$A$2="BLOCK",NA(),IF(OR(D8066="",E8066=""),"",E8066-D8066))</f>
        <v/>
      </c>
    </row>
    <row r="8067" spans="6:6" ht="16" x14ac:dyDescent="0.2">
      <c r="F8067" s="47" t="str">
        <f ca="1">IF(_SF_CORE!$A$2="BLOCK",NA(),IF(OR(D8067="",E8067=""),"",E8067-D8067))</f>
        <v/>
      </c>
    </row>
    <row r="8068" spans="6:6" ht="16" x14ac:dyDescent="0.2">
      <c r="F8068" s="47" t="str">
        <f ca="1">IF(_SF_CORE!$A$2="BLOCK",NA(),IF(OR(D8068="",E8068=""),"",E8068-D8068))</f>
        <v/>
      </c>
    </row>
    <row r="8069" spans="6:6" ht="16" x14ac:dyDescent="0.2">
      <c r="F8069" s="47" t="str">
        <f ca="1">IF(_SF_CORE!$A$2="BLOCK",NA(),IF(OR(D8069="",E8069=""),"",E8069-D8069))</f>
        <v/>
      </c>
    </row>
    <row r="8070" spans="6:6" ht="16" x14ac:dyDescent="0.2">
      <c r="F8070" s="47" t="str">
        <f ca="1">IF(_SF_CORE!$A$2="BLOCK",NA(),IF(OR(D8070="",E8070=""),"",E8070-D8070))</f>
        <v/>
      </c>
    </row>
    <row r="8071" spans="6:6" ht="16" x14ac:dyDescent="0.2">
      <c r="F8071" s="47" t="str">
        <f ca="1">IF(_SF_CORE!$A$2="BLOCK",NA(),IF(OR(D8071="",E8071=""),"",E8071-D8071))</f>
        <v/>
      </c>
    </row>
    <row r="8072" spans="6:6" ht="16" x14ac:dyDescent="0.2">
      <c r="F8072" s="47" t="str">
        <f ca="1">IF(_SF_CORE!$A$2="BLOCK",NA(),IF(OR(D8072="",E8072=""),"",E8072-D8072))</f>
        <v/>
      </c>
    </row>
    <row r="8073" spans="6:6" ht="16" x14ac:dyDescent="0.2">
      <c r="F8073" s="47" t="str">
        <f ca="1">IF(_SF_CORE!$A$2="BLOCK",NA(),IF(OR(D8073="",E8073=""),"",E8073-D8073))</f>
        <v/>
      </c>
    </row>
    <row r="8074" spans="6:6" ht="16" x14ac:dyDescent="0.2">
      <c r="F8074" s="47" t="str">
        <f ca="1">IF(_SF_CORE!$A$2="BLOCK",NA(),IF(OR(D8074="",E8074=""),"",E8074-D8074))</f>
        <v/>
      </c>
    </row>
    <row r="8075" spans="6:6" ht="16" x14ac:dyDescent="0.2">
      <c r="F8075" s="47" t="str">
        <f ca="1">IF(_SF_CORE!$A$2="BLOCK",NA(),IF(OR(D8075="",E8075=""),"",E8075-D8075))</f>
        <v/>
      </c>
    </row>
    <row r="8076" spans="6:6" ht="16" x14ac:dyDescent="0.2">
      <c r="F8076" s="47" t="str">
        <f ca="1">IF(_SF_CORE!$A$2="BLOCK",NA(),IF(OR(D8076="",E8076=""),"",E8076-D8076))</f>
        <v/>
      </c>
    </row>
    <row r="8077" spans="6:6" ht="16" x14ac:dyDescent="0.2">
      <c r="F8077" s="47" t="str">
        <f ca="1">IF(_SF_CORE!$A$2="BLOCK",NA(),IF(OR(D8077="",E8077=""),"",E8077-D8077))</f>
        <v/>
      </c>
    </row>
    <row r="8078" spans="6:6" ht="16" x14ac:dyDescent="0.2">
      <c r="F8078" s="47" t="str">
        <f ca="1">IF(_SF_CORE!$A$2="BLOCK",NA(),IF(OR(D8078="",E8078=""),"",E8078-D8078))</f>
        <v/>
      </c>
    </row>
    <row r="8079" spans="6:6" ht="16" x14ac:dyDescent="0.2">
      <c r="F8079" s="47" t="str">
        <f ca="1">IF(_SF_CORE!$A$2="BLOCK",NA(),IF(OR(D8079="",E8079=""),"",E8079-D8079))</f>
        <v/>
      </c>
    </row>
    <row r="8080" spans="6:6" ht="16" x14ac:dyDescent="0.2">
      <c r="F8080" s="47" t="str">
        <f ca="1">IF(_SF_CORE!$A$2="BLOCK",NA(),IF(OR(D8080="",E8080=""),"",E8080-D8080))</f>
        <v/>
      </c>
    </row>
    <row r="8081" spans="6:6" ht="16" x14ac:dyDescent="0.2">
      <c r="F8081" s="47" t="str">
        <f ca="1">IF(_SF_CORE!$A$2="BLOCK",NA(),IF(OR(D8081="",E8081=""),"",E8081-D8081))</f>
        <v/>
      </c>
    </row>
    <row r="8082" spans="6:6" ht="16" x14ac:dyDescent="0.2">
      <c r="F8082" s="47" t="str">
        <f ca="1">IF(_SF_CORE!$A$2="BLOCK",NA(),IF(OR(D8082="",E8082=""),"",E8082-D8082))</f>
        <v/>
      </c>
    </row>
    <row r="8083" spans="6:6" ht="16" x14ac:dyDescent="0.2">
      <c r="F8083" s="47" t="str">
        <f ca="1">IF(_SF_CORE!$A$2="BLOCK",NA(),IF(OR(D8083="",E8083=""),"",E8083-D8083))</f>
        <v/>
      </c>
    </row>
    <row r="8084" spans="6:6" ht="16" x14ac:dyDescent="0.2">
      <c r="F8084" s="47" t="str">
        <f ca="1">IF(_SF_CORE!$A$2="BLOCK",NA(),IF(OR(D8084="",E8084=""),"",E8084-D8084))</f>
        <v/>
      </c>
    </row>
    <row r="8085" spans="6:6" ht="16" x14ac:dyDescent="0.2">
      <c r="F8085" s="47" t="str">
        <f ca="1">IF(_SF_CORE!$A$2="BLOCK",NA(),IF(OR(D8085="",E8085=""),"",E8085-D8085))</f>
        <v/>
      </c>
    </row>
    <row r="8086" spans="6:6" ht="16" x14ac:dyDescent="0.2">
      <c r="F8086" s="47" t="str">
        <f ca="1">IF(_SF_CORE!$A$2="BLOCK",NA(),IF(OR(D8086="",E8086=""),"",E8086-D8086))</f>
        <v/>
      </c>
    </row>
    <row r="8087" spans="6:6" ht="16" x14ac:dyDescent="0.2">
      <c r="F8087" s="47" t="str">
        <f ca="1">IF(_SF_CORE!$A$2="BLOCK",NA(),IF(OR(D8087="",E8087=""),"",E8087-D8087))</f>
        <v/>
      </c>
    </row>
    <row r="8088" spans="6:6" ht="16" x14ac:dyDescent="0.2">
      <c r="F8088" s="47" t="str">
        <f ca="1">IF(_SF_CORE!$A$2="BLOCK",NA(),IF(OR(D8088="",E8088=""),"",E8088-D8088))</f>
        <v/>
      </c>
    </row>
    <row r="8089" spans="6:6" ht="16" x14ac:dyDescent="0.2">
      <c r="F8089" s="47" t="str">
        <f ca="1">IF(_SF_CORE!$A$2="BLOCK",NA(),IF(OR(D8089="",E8089=""),"",E8089-D8089))</f>
        <v/>
      </c>
    </row>
    <row r="8090" spans="6:6" ht="16" x14ac:dyDescent="0.2">
      <c r="F8090" s="47" t="str">
        <f ca="1">IF(_SF_CORE!$A$2="BLOCK",NA(),IF(OR(D8090="",E8090=""),"",E8090-D8090))</f>
        <v/>
      </c>
    </row>
    <row r="8091" spans="6:6" ht="16" x14ac:dyDescent="0.2">
      <c r="F8091" s="47" t="str">
        <f ca="1">IF(_SF_CORE!$A$2="BLOCK",NA(),IF(OR(D8091="",E8091=""),"",E8091-D8091))</f>
        <v/>
      </c>
    </row>
    <row r="8092" spans="6:6" ht="16" x14ac:dyDescent="0.2">
      <c r="F8092" s="47" t="str">
        <f ca="1">IF(_SF_CORE!$A$2="BLOCK",NA(),IF(OR(D8092="",E8092=""),"",E8092-D8092))</f>
        <v/>
      </c>
    </row>
    <row r="8093" spans="6:6" ht="16" x14ac:dyDescent="0.2">
      <c r="F8093" s="47" t="str">
        <f ca="1">IF(_SF_CORE!$A$2="BLOCK",NA(),IF(OR(D8093="",E8093=""),"",E8093-D8093))</f>
        <v/>
      </c>
    </row>
    <row r="8094" spans="6:6" ht="16" x14ac:dyDescent="0.2">
      <c r="F8094" s="47" t="str">
        <f ca="1">IF(_SF_CORE!$A$2="BLOCK",NA(),IF(OR(D8094="",E8094=""),"",E8094-D8094))</f>
        <v/>
      </c>
    </row>
    <row r="8095" spans="6:6" ht="16" x14ac:dyDescent="0.2">
      <c r="F8095" s="47" t="str">
        <f ca="1">IF(_SF_CORE!$A$2="BLOCK",NA(),IF(OR(D8095="",E8095=""),"",E8095-D8095))</f>
        <v/>
      </c>
    </row>
    <row r="8096" spans="6:6" ht="16" x14ac:dyDescent="0.2">
      <c r="F8096" s="47" t="str">
        <f ca="1">IF(_SF_CORE!$A$2="BLOCK",NA(),IF(OR(D8096="",E8096=""),"",E8096-D8096))</f>
        <v/>
      </c>
    </row>
    <row r="8097" spans="6:6" ht="16" x14ac:dyDescent="0.2">
      <c r="F8097" s="47" t="str">
        <f ca="1">IF(_SF_CORE!$A$2="BLOCK",NA(),IF(OR(D8097="",E8097=""),"",E8097-D8097))</f>
        <v/>
      </c>
    </row>
    <row r="8098" spans="6:6" ht="16" x14ac:dyDescent="0.2">
      <c r="F8098" s="47" t="str">
        <f ca="1">IF(_SF_CORE!$A$2="BLOCK",NA(),IF(OR(D8098="",E8098=""),"",E8098-D8098))</f>
        <v/>
      </c>
    </row>
    <row r="8099" spans="6:6" ht="16" x14ac:dyDescent="0.2">
      <c r="F8099" s="47" t="str">
        <f ca="1">IF(_SF_CORE!$A$2="BLOCK",NA(),IF(OR(D8099="",E8099=""),"",E8099-D8099))</f>
        <v/>
      </c>
    </row>
    <row r="8100" spans="6:6" ht="16" x14ac:dyDescent="0.2">
      <c r="F8100" s="47" t="str">
        <f ca="1">IF(_SF_CORE!$A$2="BLOCK",NA(),IF(OR(D8100="",E8100=""),"",E8100-D8100))</f>
        <v/>
      </c>
    </row>
    <row r="8101" spans="6:6" ht="16" x14ac:dyDescent="0.2">
      <c r="F8101" s="47" t="str">
        <f ca="1">IF(_SF_CORE!$A$2="BLOCK",NA(),IF(OR(D8101="",E8101=""),"",E8101-D8101))</f>
        <v/>
      </c>
    </row>
    <row r="8102" spans="6:6" ht="16" x14ac:dyDescent="0.2">
      <c r="F8102" s="47" t="str">
        <f ca="1">IF(_SF_CORE!$A$2="BLOCK",NA(),IF(OR(D8102="",E8102=""),"",E8102-D8102))</f>
        <v/>
      </c>
    </row>
    <row r="8103" spans="6:6" ht="16" x14ac:dyDescent="0.2">
      <c r="F8103" s="47" t="str">
        <f ca="1">IF(_SF_CORE!$A$2="BLOCK",NA(),IF(OR(D8103="",E8103=""),"",E8103-D8103))</f>
        <v/>
      </c>
    </row>
    <row r="8104" spans="6:6" ht="16" x14ac:dyDescent="0.2">
      <c r="F8104" s="47" t="str">
        <f ca="1">IF(_SF_CORE!$A$2="BLOCK",NA(),IF(OR(D8104="",E8104=""),"",E8104-D8104))</f>
        <v/>
      </c>
    </row>
    <row r="8105" spans="6:6" ht="16" x14ac:dyDescent="0.2">
      <c r="F8105" s="47" t="str">
        <f ca="1">IF(_SF_CORE!$A$2="BLOCK",NA(),IF(OR(D8105="",E8105=""),"",E8105-D8105))</f>
        <v/>
      </c>
    </row>
    <row r="8106" spans="6:6" ht="16" x14ac:dyDescent="0.2">
      <c r="F8106" s="47" t="str">
        <f ca="1">IF(_SF_CORE!$A$2="BLOCK",NA(),IF(OR(D8106="",E8106=""),"",E8106-D8106))</f>
        <v/>
      </c>
    </row>
    <row r="8107" spans="6:6" ht="16" x14ac:dyDescent="0.2">
      <c r="F8107" s="47" t="str">
        <f ca="1">IF(_SF_CORE!$A$2="BLOCK",NA(),IF(OR(D8107="",E8107=""),"",E8107-D8107))</f>
        <v/>
      </c>
    </row>
    <row r="8108" spans="6:6" ht="16" x14ac:dyDescent="0.2">
      <c r="F8108" s="47" t="str">
        <f ca="1">IF(_SF_CORE!$A$2="BLOCK",NA(),IF(OR(D8108="",E8108=""),"",E8108-D8108))</f>
        <v/>
      </c>
    </row>
    <row r="8109" spans="6:6" ht="16" x14ac:dyDescent="0.2">
      <c r="F8109" s="47" t="str">
        <f ca="1">IF(_SF_CORE!$A$2="BLOCK",NA(),IF(OR(D8109="",E8109=""),"",E8109-D8109))</f>
        <v/>
      </c>
    </row>
    <row r="8110" spans="6:6" ht="16" x14ac:dyDescent="0.2">
      <c r="F8110" s="47" t="str">
        <f ca="1">IF(_SF_CORE!$A$2="BLOCK",NA(),IF(OR(D8110="",E8110=""),"",E8110-D8110))</f>
        <v/>
      </c>
    </row>
    <row r="8111" spans="6:6" ht="16" x14ac:dyDescent="0.2">
      <c r="F8111" s="47" t="str">
        <f ca="1">IF(_SF_CORE!$A$2="BLOCK",NA(),IF(OR(D8111="",E8111=""),"",E8111-D8111))</f>
        <v/>
      </c>
    </row>
    <row r="8112" spans="6:6" ht="16" x14ac:dyDescent="0.2">
      <c r="F8112" s="47" t="str">
        <f ca="1">IF(_SF_CORE!$A$2="BLOCK",NA(),IF(OR(D8112="",E8112=""),"",E8112-D8112))</f>
        <v/>
      </c>
    </row>
    <row r="8113" spans="6:6" ht="16" x14ac:dyDescent="0.2">
      <c r="F8113" s="47" t="str">
        <f ca="1">IF(_SF_CORE!$A$2="BLOCK",NA(),IF(OR(D8113="",E8113=""),"",E8113-D8113))</f>
        <v/>
      </c>
    </row>
    <row r="8114" spans="6:6" ht="16" x14ac:dyDescent="0.2">
      <c r="F8114" s="47" t="str">
        <f ca="1">IF(_SF_CORE!$A$2="BLOCK",NA(),IF(OR(D8114="",E8114=""),"",E8114-D8114))</f>
        <v/>
      </c>
    </row>
    <row r="8115" spans="6:6" ht="16" x14ac:dyDescent="0.2">
      <c r="F8115" s="47" t="str">
        <f ca="1">IF(_SF_CORE!$A$2="BLOCK",NA(),IF(OR(D8115="",E8115=""),"",E8115-D8115))</f>
        <v/>
      </c>
    </row>
    <row r="8116" spans="6:6" ht="16" x14ac:dyDescent="0.2">
      <c r="F8116" s="47" t="str">
        <f ca="1">IF(_SF_CORE!$A$2="BLOCK",NA(),IF(OR(D8116="",E8116=""),"",E8116-D8116))</f>
        <v/>
      </c>
    </row>
    <row r="8117" spans="6:6" ht="16" x14ac:dyDescent="0.2">
      <c r="F8117" s="47" t="str">
        <f ca="1">IF(_SF_CORE!$A$2="BLOCK",NA(),IF(OR(D8117="",E8117=""),"",E8117-D8117))</f>
        <v/>
      </c>
    </row>
    <row r="8118" spans="6:6" ht="16" x14ac:dyDescent="0.2">
      <c r="F8118" s="47" t="str">
        <f ca="1">IF(_SF_CORE!$A$2="BLOCK",NA(),IF(OR(D8118="",E8118=""),"",E8118-D8118))</f>
        <v/>
      </c>
    </row>
    <row r="8119" spans="6:6" ht="16" x14ac:dyDescent="0.2">
      <c r="F8119" s="47" t="str">
        <f ca="1">IF(_SF_CORE!$A$2="BLOCK",NA(),IF(OR(D8119="",E8119=""),"",E8119-D8119))</f>
        <v/>
      </c>
    </row>
    <row r="8120" spans="6:6" ht="16" x14ac:dyDescent="0.2">
      <c r="F8120" s="47" t="str">
        <f ca="1">IF(_SF_CORE!$A$2="BLOCK",NA(),IF(OR(D8120="",E8120=""),"",E8120-D8120))</f>
        <v/>
      </c>
    </row>
    <row r="8121" spans="6:6" ht="16" x14ac:dyDescent="0.2">
      <c r="F8121" s="47" t="str">
        <f ca="1">IF(_SF_CORE!$A$2="BLOCK",NA(),IF(OR(D8121="",E8121=""),"",E8121-D8121))</f>
        <v/>
      </c>
    </row>
    <row r="8122" spans="6:6" ht="16" x14ac:dyDescent="0.2">
      <c r="F8122" s="47" t="str">
        <f ca="1">IF(_SF_CORE!$A$2="BLOCK",NA(),IF(OR(D8122="",E8122=""),"",E8122-D8122))</f>
        <v/>
      </c>
    </row>
    <row r="8123" spans="6:6" ht="16" x14ac:dyDescent="0.2">
      <c r="F8123" s="47" t="str">
        <f ca="1">IF(_SF_CORE!$A$2="BLOCK",NA(),IF(OR(D8123="",E8123=""),"",E8123-D8123))</f>
        <v/>
      </c>
    </row>
    <row r="8124" spans="6:6" ht="16" x14ac:dyDescent="0.2">
      <c r="F8124" s="47" t="str">
        <f ca="1">IF(_SF_CORE!$A$2="BLOCK",NA(),IF(OR(D8124="",E8124=""),"",E8124-D8124))</f>
        <v/>
      </c>
    </row>
    <row r="8125" spans="6:6" ht="16" x14ac:dyDescent="0.2">
      <c r="F8125" s="47" t="str">
        <f ca="1">IF(_SF_CORE!$A$2="BLOCK",NA(),IF(OR(D8125="",E8125=""),"",E8125-D8125))</f>
        <v/>
      </c>
    </row>
    <row r="8126" spans="6:6" ht="16" x14ac:dyDescent="0.2">
      <c r="F8126" s="47" t="str">
        <f ca="1">IF(_SF_CORE!$A$2="BLOCK",NA(),IF(OR(D8126="",E8126=""),"",E8126-D8126))</f>
        <v/>
      </c>
    </row>
    <row r="8127" spans="6:6" ht="16" x14ac:dyDescent="0.2">
      <c r="F8127" s="47" t="str">
        <f ca="1">IF(_SF_CORE!$A$2="BLOCK",NA(),IF(OR(D8127="",E8127=""),"",E8127-D8127))</f>
        <v/>
      </c>
    </row>
    <row r="8128" spans="6:6" ht="16" x14ac:dyDescent="0.2">
      <c r="F8128" s="47" t="str">
        <f ca="1">IF(_SF_CORE!$A$2="BLOCK",NA(),IF(OR(D8128="",E8128=""),"",E8128-D8128))</f>
        <v/>
      </c>
    </row>
    <row r="8129" spans="6:6" ht="16" x14ac:dyDescent="0.2">
      <c r="F8129" s="47" t="str">
        <f ca="1">IF(_SF_CORE!$A$2="BLOCK",NA(),IF(OR(D8129="",E8129=""),"",E8129-D8129))</f>
        <v/>
      </c>
    </row>
    <row r="8130" spans="6:6" ht="16" x14ac:dyDescent="0.2">
      <c r="F8130" s="47" t="str">
        <f ca="1">IF(_SF_CORE!$A$2="BLOCK",NA(),IF(OR(D8130="",E8130=""),"",E8130-D8130))</f>
        <v/>
      </c>
    </row>
    <row r="8131" spans="6:6" ht="16" x14ac:dyDescent="0.2">
      <c r="F8131" s="47" t="str">
        <f ca="1">IF(_SF_CORE!$A$2="BLOCK",NA(),IF(OR(D8131="",E8131=""),"",E8131-D8131))</f>
        <v/>
      </c>
    </row>
    <row r="8132" spans="6:6" ht="16" x14ac:dyDescent="0.2">
      <c r="F8132" s="47" t="str">
        <f ca="1">IF(_SF_CORE!$A$2="BLOCK",NA(),IF(OR(D8132="",E8132=""),"",E8132-D8132))</f>
        <v/>
      </c>
    </row>
    <row r="8133" spans="6:6" ht="16" x14ac:dyDescent="0.2">
      <c r="F8133" s="47" t="str">
        <f ca="1">IF(_SF_CORE!$A$2="BLOCK",NA(),IF(OR(D8133="",E8133=""),"",E8133-D8133))</f>
        <v/>
      </c>
    </row>
    <row r="8134" spans="6:6" ht="16" x14ac:dyDescent="0.2">
      <c r="F8134" s="47" t="str">
        <f ca="1">IF(_SF_CORE!$A$2="BLOCK",NA(),IF(OR(D8134="",E8134=""),"",E8134-D8134))</f>
        <v/>
      </c>
    </row>
    <row r="8135" spans="6:6" ht="16" x14ac:dyDescent="0.2">
      <c r="F8135" s="47" t="str">
        <f ca="1">IF(_SF_CORE!$A$2="BLOCK",NA(),IF(OR(D8135="",E8135=""),"",E8135-D8135))</f>
        <v/>
      </c>
    </row>
    <row r="8136" spans="6:6" ht="16" x14ac:dyDescent="0.2">
      <c r="F8136" s="47" t="str">
        <f ca="1">IF(_SF_CORE!$A$2="BLOCK",NA(),IF(OR(D8136="",E8136=""),"",E8136-D8136))</f>
        <v/>
      </c>
    </row>
    <row r="8137" spans="6:6" ht="16" x14ac:dyDescent="0.2">
      <c r="F8137" s="47" t="str">
        <f ca="1">IF(_SF_CORE!$A$2="BLOCK",NA(),IF(OR(D8137="",E8137=""),"",E8137-D8137))</f>
        <v/>
      </c>
    </row>
    <row r="8138" spans="6:6" ht="16" x14ac:dyDescent="0.2">
      <c r="F8138" s="47" t="str">
        <f ca="1">IF(_SF_CORE!$A$2="BLOCK",NA(),IF(OR(D8138="",E8138=""),"",E8138-D8138))</f>
        <v/>
      </c>
    </row>
    <row r="8139" spans="6:6" ht="16" x14ac:dyDescent="0.2">
      <c r="F8139" s="47" t="str">
        <f ca="1">IF(_SF_CORE!$A$2="BLOCK",NA(),IF(OR(D8139="",E8139=""),"",E8139-D8139))</f>
        <v/>
      </c>
    </row>
    <row r="8140" spans="6:6" ht="16" x14ac:dyDescent="0.2">
      <c r="F8140" s="47" t="str">
        <f ca="1">IF(_SF_CORE!$A$2="BLOCK",NA(),IF(OR(D8140="",E8140=""),"",E8140-D8140))</f>
        <v/>
      </c>
    </row>
    <row r="8141" spans="6:6" ht="16" x14ac:dyDescent="0.2">
      <c r="F8141" s="47" t="str">
        <f ca="1">IF(_SF_CORE!$A$2="BLOCK",NA(),IF(OR(D8141="",E8141=""),"",E8141-D8141))</f>
        <v/>
      </c>
    </row>
    <row r="8142" spans="6:6" ht="16" x14ac:dyDescent="0.2">
      <c r="F8142" s="47" t="str">
        <f ca="1">IF(_SF_CORE!$A$2="BLOCK",NA(),IF(OR(D8142="",E8142=""),"",E8142-D8142))</f>
        <v/>
      </c>
    </row>
    <row r="8143" spans="6:6" ht="16" x14ac:dyDescent="0.2">
      <c r="F8143" s="47" t="str">
        <f ca="1">IF(_SF_CORE!$A$2="BLOCK",NA(),IF(OR(D8143="",E8143=""),"",E8143-D8143))</f>
        <v/>
      </c>
    </row>
    <row r="8144" spans="6:6" ht="16" x14ac:dyDescent="0.2">
      <c r="F8144" s="47" t="str">
        <f ca="1">IF(_SF_CORE!$A$2="BLOCK",NA(),IF(OR(D8144="",E8144=""),"",E8144-D8144))</f>
        <v/>
      </c>
    </row>
    <row r="8145" spans="6:6" ht="16" x14ac:dyDescent="0.2">
      <c r="F8145" s="47" t="str">
        <f ca="1">IF(_SF_CORE!$A$2="BLOCK",NA(),IF(OR(D8145="",E8145=""),"",E8145-D8145))</f>
        <v/>
      </c>
    </row>
    <row r="8146" spans="6:6" ht="16" x14ac:dyDescent="0.2">
      <c r="F8146" s="47" t="str">
        <f ca="1">IF(_SF_CORE!$A$2="BLOCK",NA(),IF(OR(D8146="",E8146=""),"",E8146-D8146))</f>
        <v/>
      </c>
    </row>
    <row r="8147" spans="6:6" ht="16" x14ac:dyDescent="0.2">
      <c r="F8147" s="47" t="str">
        <f ca="1">IF(_SF_CORE!$A$2="BLOCK",NA(),IF(OR(D8147="",E8147=""),"",E8147-D8147))</f>
        <v/>
      </c>
    </row>
    <row r="8148" spans="6:6" ht="16" x14ac:dyDescent="0.2">
      <c r="F8148" s="47" t="str">
        <f ca="1">IF(_SF_CORE!$A$2="BLOCK",NA(),IF(OR(D8148="",E8148=""),"",E8148-D8148))</f>
        <v/>
      </c>
    </row>
    <row r="8149" spans="6:6" ht="16" x14ac:dyDescent="0.2">
      <c r="F8149" s="47" t="str">
        <f ca="1">IF(_SF_CORE!$A$2="BLOCK",NA(),IF(OR(D8149="",E8149=""),"",E8149-D8149))</f>
        <v/>
      </c>
    </row>
    <row r="8150" spans="6:6" ht="16" x14ac:dyDescent="0.2">
      <c r="F8150" s="47" t="str">
        <f ca="1">IF(_SF_CORE!$A$2="BLOCK",NA(),IF(OR(D8150="",E8150=""),"",E8150-D8150))</f>
        <v/>
      </c>
    </row>
    <row r="8151" spans="6:6" ht="16" x14ac:dyDescent="0.2">
      <c r="F8151" s="47" t="str">
        <f ca="1">IF(_SF_CORE!$A$2="BLOCK",NA(),IF(OR(D8151="",E8151=""),"",E8151-D8151))</f>
        <v/>
      </c>
    </row>
    <row r="8152" spans="6:6" ht="16" x14ac:dyDescent="0.2">
      <c r="F8152" s="47" t="str">
        <f ca="1">IF(_SF_CORE!$A$2="BLOCK",NA(),IF(OR(D8152="",E8152=""),"",E8152-D8152))</f>
        <v/>
      </c>
    </row>
    <row r="8153" spans="6:6" ht="16" x14ac:dyDescent="0.2">
      <c r="F8153" s="47" t="str">
        <f ca="1">IF(_SF_CORE!$A$2="BLOCK",NA(),IF(OR(D8153="",E8153=""),"",E8153-D8153))</f>
        <v/>
      </c>
    </row>
    <row r="8154" spans="6:6" ht="16" x14ac:dyDescent="0.2">
      <c r="F8154" s="47" t="str">
        <f ca="1">IF(_SF_CORE!$A$2="BLOCK",NA(),IF(OR(D8154="",E8154=""),"",E8154-D8154))</f>
        <v/>
      </c>
    </row>
    <row r="8155" spans="6:6" ht="16" x14ac:dyDescent="0.2">
      <c r="F8155" s="47" t="str">
        <f ca="1">IF(_SF_CORE!$A$2="BLOCK",NA(),IF(OR(D8155="",E8155=""),"",E8155-D8155))</f>
        <v/>
      </c>
    </row>
    <row r="8156" spans="6:6" ht="16" x14ac:dyDescent="0.2">
      <c r="F8156" s="47" t="str">
        <f ca="1">IF(_SF_CORE!$A$2="BLOCK",NA(),IF(OR(D8156="",E8156=""),"",E8156-D8156))</f>
        <v/>
      </c>
    </row>
    <row r="8157" spans="6:6" ht="16" x14ac:dyDescent="0.2">
      <c r="F8157" s="47" t="str">
        <f ca="1">IF(_SF_CORE!$A$2="BLOCK",NA(),IF(OR(D8157="",E8157=""),"",E8157-D8157))</f>
        <v/>
      </c>
    </row>
    <row r="8158" spans="6:6" ht="16" x14ac:dyDescent="0.2">
      <c r="F8158" s="47" t="str">
        <f ca="1">IF(_SF_CORE!$A$2="BLOCK",NA(),IF(OR(D8158="",E8158=""),"",E8158-D8158))</f>
        <v/>
      </c>
    </row>
    <row r="8159" spans="6:6" ht="16" x14ac:dyDescent="0.2">
      <c r="F8159" s="47" t="str">
        <f ca="1">IF(_SF_CORE!$A$2="BLOCK",NA(),IF(OR(D8159="",E8159=""),"",E8159-D8159))</f>
        <v/>
      </c>
    </row>
    <row r="8160" spans="6:6" ht="16" x14ac:dyDescent="0.2">
      <c r="F8160" s="47" t="str">
        <f ca="1">IF(_SF_CORE!$A$2="BLOCK",NA(),IF(OR(D8160="",E8160=""),"",E8160-D8160))</f>
        <v/>
      </c>
    </row>
    <row r="8161" spans="6:6" ht="16" x14ac:dyDescent="0.2">
      <c r="F8161" s="47" t="str">
        <f ca="1">IF(_SF_CORE!$A$2="BLOCK",NA(),IF(OR(D8161="",E8161=""),"",E8161-D8161))</f>
        <v/>
      </c>
    </row>
    <row r="8162" spans="6:6" ht="16" x14ac:dyDescent="0.2">
      <c r="F8162" s="47" t="str">
        <f ca="1">IF(_SF_CORE!$A$2="BLOCK",NA(),IF(OR(D8162="",E8162=""),"",E8162-D8162))</f>
        <v/>
      </c>
    </row>
    <row r="8163" spans="6:6" ht="16" x14ac:dyDescent="0.2">
      <c r="F8163" s="47" t="str">
        <f ca="1">IF(_SF_CORE!$A$2="BLOCK",NA(),IF(OR(D8163="",E8163=""),"",E8163-D8163))</f>
        <v/>
      </c>
    </row>
    <row r="8164" spans="6:6" ht="16" x14ac:dyDescent="0.2">
      <c r="F8164" s="47" t="str">
        <f ca="1">IF(_SF_CORE!$A$2="BLOCK",NA(),IF(OR(D8164="",E8164=""),"",E8164-D8164))</f>
        <v/>
      </c>
    </row>
    <row r="8165" spans="6:6" ht="16" x14ac:dyDescent="0.2">
      <c r="F8165" s="47" t="str">
        <f ca="1">IF(_SF_CORE!$A$2="BLOCK",NA(),IF(OR(D8165="",E8165=""),"",E8165-D8165))</f>
        <v/>
      </c>
    </row>
    <row r="8166" spans="6:6" ht="16" x14ac:dyDescent="0.2">
      <c r="F8166" s="47" t="str">
        <f ca="1">IF(_SF_CORE!$A$2="BLOCK",NA(),IF(OR(D8166="",E8166=""),"",E8166-D8166))</f>
        <v/>
      </c>
    </row>
    <row r="8167" spans="6:6" ht="16" x14ac:dyDescent="0.2">
      <c r="F8167" s="47" t="str">
        <f ca="1">IF(_SF_CORE!$A$2="BLOCK",NA(),IF(OR(D8167="",E8167=""),"",E8167-D8167))</f>
        <v/>
      </c>
    </row>
    <row r="8168" spans="6:6" ht="16" x14ac:dyDescent="0.2">
      <c r="F8168" s="47" t="str">
        <f ca="1">IF(_SF_CORE!$A$2="BLOCK",NA(),IF(OR(D8168="",E8168=""),"",E8168-D8168))</f>
        <v/>
      </c>
    </row>
    <row r="8169" spans="6:6" ht="16" x14ac:dyDescent="0.2">
      <c r="F8169" s="47" t="str">
        <f ca="1">IF(_SF_CORE!$A$2="BLOCK",NA(),IF(OR(D8169="",E8169=""),"",E8169-D8169))</f>
        <v/>
      </c>
    </row>
    <row r="8170" spans="6:6" ht="16" x14ac:dyDescent="0.2">
      <c r="F8170" s="47" t="str">
        <f ca="1">IF(_SF_CORE!$A$2="BLOCK",NA(),IF(OR(D8170="",E8170=""),"",E8170-D8170))</f>
        <v/>
      </c>
    </row>
    <row r="8171" spans="6:6" ht="16" x14ac:dyDescent="0.2">
      <c r="F8171" s="47" t="str">
        <f ca="1">IF(_SF_CORE!$A$2="BLOCK",NA(),IF(OR(D8171="",E8171=""),"",E8171-D8171))</f>
        <v/>
      </c>
    </row>
    <row r="8172" spans="6:6" ht="16" x14ac:dyDescent="0.2">
      <c r="F8172" s="47" t="str">
        <f ca="1">IF(_SF_CORE!$A$2="BLOCK",NA(),IF(OR(D8172="",E8172=""),"",E8172-D8172))</f>
        <v/>
      </c>
    </row>
    <row r="8173" spans="6:6" ht="16" x14ac:dyDescent="0.2">
      <c r="F8173" s="47" t="str">
        <f ca="1">IF(_SF_CORE!$A$2="BLOCK",NA(),IF(OR(D8173="",E8173=""),"",E8173-D8173))</f>
        <v/>
      </c>
    </row>
    <row r="8174" spans="6:6" ht="16" x14ac:dyDescent="0.2">
      <c r="F8174" s="47" t="str">
        <f ca="1">IF(_SF_CORE!$A$2="BLOCK",NA(),IF(OR(D8174="",E8174=""),"",E8174-D8174))</f>
        <v/>
      </c>
    </row>
    <row r="8175" spans="6:6" ht="16" x14ac:dyDescent="0.2">
      <c r="F8175" s="47" t="str">
        <f ca="1">IF(_SF_CORE!$A$2="BLOCK",NA(),IF(OR(D8175="",E8175=""),"",E8175-D8175))</f>
        <v/>
      </c>
    </row>
    <row r="8176" spans="6:6" ht="16" x14ac:dyDescent="0.2">
      <c r="F8176" s="47" t="str">
        <f ca="1">IF(_SF_CORE!$A$2="BLOCK",NA(),IF(OR(D8176="",E8176=""),"",E8176-D8176))</f>
        <v/>
      </c>
    </row>
    <row r="8177" spans="6:6" ht="16" x14ac:dyDescent="0.2">
      <c r="F8177" s="47" t="str">
        <f ca="1">IF(_SF_CORE!$A$2="BLOCK",NA(),IF(OR(D8177="",E8177=""),"",E8177-D8177))</f>
        <v/>
      </c>
    </row>
    <row r="8178" spans="6:6" ht="16" x14ac:dyDescent="0.2">
      <c r="F8178" s="47" t="str">
        <f ca="1">IF(_SF_CORE!$A$2="BLOCK",NA(),IF(OR(D8178="",E8178=""),"",E8178-D8178))</f>
        <v/>
      </c>
    </row>
    <row r="8179" spans="6:6" ht="16" x14ac:dyDescent="0.2">
      <c r="F8179" s="47" t="str">
        <f ca="1">IF(_SF_CORE!$A$2="BLOCK",NA(),IF(OR(D8179="",E8179=""),"",E8179-D8179))</f>
        <v/>
      </c>
    </row>
    <row r="8180" spans="6:6" ht="16" x14ac:dyDescent="0.2">
      <c r="F8180" s="47" t="str">
        <f ca="1">IF(_SF_CORE!$A$2="BLOCK",NA(),IF(OR(D8180="",E8180=""),"",E8180-D8180))</f>
        <v/>
      </c>
    </row>
    <row r="8181" spans="6:6" ht="16" x14ac:dyDescent="0.2">
      <c r="F8181" s="47" t="str">
        <f ca="1">IF(_SF_CORE!$A$2="BLOCK",NA(),IF(OR(D8181="",E8181=""),"",E8181-D8181))</f>
        <v/>
      </c>
    </row>
    <row r="8182" spans="6:6" ht="16" x14ac:dyDescent="0.2">
      <c r="F8182" s="47" t="str">
        <f ca="1">IF(_SF_CORE!$A$2="BLOCK",NA(),IF(OR(D8182="",E8182=""),"",E8182-D8182))</f>
        <v/>
      </c>
    </row>
    <row r="8183" spans="6:6" ht="16" x14ac:dyDescent="0.2">
      <c r="F8183" s="47" t="str">
        <f ca="1">IF(_SF_CORE!$A$2="BLOCK",NA(),IF(OR(D8183="",E8183=""),"",E8183-D8183))</f>
        <v/>
      </c>
    </row>
    <row r="8184" spans="6:6" ht="16" x14ac:dyDescent="0.2">
      <c r="F8184" s="47" t="str">
        <f ca="1">IF(_SF_CORE!$A$2="BLOCK",NA(),IF(OR(D8184="",E8184=""),"",E8184-D8184))</f>
        <v/>
      </c>
    </row>
    <row r="8185" spans="6:6" ht="16" x14ac:dyDescent="0.2">
      <c r="F8185" s="47" t="str">
        <f ca="1">IF(_SF_CORE!$A$2="BLOCK",NA(),IF(OR(D8185="",E8185=""),"",E8185-D8185))</f>
        <v/>
      </c>
    </row>
    <row r="8186" spans="6:6" ht="16" x14ac:dyDescent="0.2">
      <c r="F8186" s="47" t="str">
        <f ca="1">IF(_SF_CORE!$A$2="BLOCK",NA(),IF(OR(D8186="",E8186=""),"",E8186-D8186))</f>
        <v/>
      </c>
    </row>
    <row r="8187" spans="6:6" ht="16" x14ac:dyDescent="0.2">
      <c r="F8187" s="47" t="str">
        <f ca="1">IF(_SF_CORE!$A$2="BLOCK",NA(),IF(OR(D8187="",E8187=""),"",E8187-D8187))</f>
        <v/>
      </c>
    </row>
    <row r="8188" spans="6:6" ht="16" x14ac:dyDescent="0.2">
      <c r="F8188" s="47" t="str">
        <f ca="1">IF(_SF_CORE!$A$2="BLOCK",NA(),IF(OR(D8188="",E8188=""),"",E8188-D8188))</f>
        <v/>
      </c>
    </row>
    <row r="8189" spans="6:6" ht="16" x14ac:dyDescent="0.2">
      <c r="F8189" s="47" t="str">
        <f ca="1">IF(_SF_CORE!$A$2="BLOCK",NA(),IF(OR(D8189="",E8189=""),"",E8189-D8189))</f>
        <v/>
      </c>
    </row>
    <row r="8190" spans="6:6" ht="16" x14ac:dyDescent="0.2">
      <c r="F8190" s="47" t="str">
        <f ca="1">IF(_SF_CORE!$A$2="BLOCK",NA(),IF(OR(D8190="",E8190=""),"",E8190-D8190))</f>
        <v/>
      </c>
    </row>
    <row r="8191" spans="6:6" ht="16" x14ac:dyDescent="0.2">
      <c r="F8191" s="47" t="str">
        <f ca="1">IF(_SF_CORE!$A$2="BLOCK",NA(),IF(OR(D8191="",E8191=""),"",E8191-D8191))</f>
        <v/>
      </c>
    </row>
    <row r="8192" spans="6:6" ht="16" x14ac:dyDescent="0.2">
      <c r="F8192" s="47" t="str">
        <f ca="1">IF(_SF_CORE!$A$2="BLOCK",NA(),IF(OR(D8192="",E8192=""),"",E8192-D8192))</f>
        <v/>
      </c>
    </row>
    <row r="8193" spans="6:6" ht="16" x14ac:dyDescent="0.2">
      <c r="F8193" s="47" t="str">
        <f ca="1">IF(_SF_CORE!$A$2="BLOCK",NA(),IF(OR(D8193="",E8193=""),"",E8193-D8193))</f>
        <v/>
      </c>
    </row>
    <row r="8194" spans="6:6" ht="16" x14ac:dyDescent="0.2">
      <c r="F8194" s="47" t="str">
        <f ca="1">IF(_SF_CORE!$A$2="BLOCK",NA(),IF(OR(D8194="",E8194=""),"",E8194-D8194))</f>
        <v/>
      </c>
    </row>
    <row r="8195" spans="6:6" ht="16" x14ac:dyDescent="0.2">
      <c r="F8195" s="47" t="str">
        <f ca="1">IF(_SF_CORE!$A$2="BLOCK",NA(),IF(OR(D8195="",E8195=""),"",E8195-D8195))</f>
        <v/>
      </c>
    </row>
    <row r="8196" spans="6:6" ht="16" x14ac:dyDescent="0.2">
      <c r="F8196" s="47" t="str">
        <f ca="1">IF(_SF_CORE!$A$2="BLOCK",NA(),IF(OR(D8196="",E8196=""),"",E8196-D8196))</f>
        <v/>
      </c>
    </row>
    <row r="8197" spans="6:6" ht="16" x14ac:dyDescent="0.2">
      <c r="F8197" s="47" t="str">
        <f ca="1">IF(_SF_CORE!$A$2="BLOCK",NA(),IF(OR(D8197="",E8197=""),"",E8197-D8197))</f>
        <v/>
      </c>
    </row>
    <row r="8198" spans="6:6" ht="16" x14ac:dyDescent="0.2">
      <c r="F8198" s="47" t="str">
        <f ca="1">IF(_SF_CORE!$A$2="BLOCK",NA(),IF(OR(D8198="",E8198=""),"",E8198-D8198))</f>
        <v/>
      </c>
    </row>
    <row r="8199" spans="6:6" ht="16" x14ac:dyDescent="0.2">
      <c r="F8199" s="47" t="str">
        <f ca="1">IF(_SF_CORE!$A$2="BLOCK",NA(),IF(OR(D8199="",E8199=""),"",E8199-D8199))</f>
        <v/>
      </c>
    </row>
    <row r="8200" spans="6:6" ht="16" x14ac:dyDescent="0.2">
      <c r="F8200" s="47" t="str">
        <f ca="1">IF(_SF_CORE!$A$2="BLOCK",NA(),IF(OR(D8200="",E8200=""),"",E8200-D8200))</f>
        <v/>
      </c>
    </row>
    <row r="8201" spans="6:6" ht="16" x14ac:dyDescent="0.2">
      <c r="F8201" s="47" t="str">
        <f ca="1">IF(_SF_CORE!$A$2="BLOCK",NA(),IF(OR(D8201="",E8201=""),"",E8201-D8201))</f>
        <v/>
      </c>
    </row>
    <row r="8202" spans="6:6" ht="16" x14ac:dyDescent="0.2">
      <c r="F8202" s="47" t="str">
        <f ca="1">IF(_SF_CORE!$A$2="BLOCK",NA(),IF(OR(D8202="",E8202=""),"",E8202-D8202))</f>
        <v/>
      </c>
    </row>
    <row r="8203" spans="6:6" ht="16" x14ac:dyDescent="0.2">
      <c r="F8203" s="47" t="str">
        <f ca="1">IF(_SF_CORE!$A$2="BLOCK",NA(),IF(OR(D8203="",E8203=""),"",E8203-D8203))</f>
        <v/>
      </c>
    </row>
    <row r="8204" spans="6:6" ht="16" x14ac:dyDescent="0.2">
      <c r="F8204" s="47" t="str">
        <f ca="1">IF(_SF_CORE!$A$2="BLOCK",NA(),IF(OR(D8204="",E8204=""),"",E8204-D8204))</f>
        <v/>
      </c>
    </row>
    <row r="8205" spans="6:6" ht="16" x14ac:dyDescent="0.2">
      <c r="F8205" s="47" t="str">
        <f ca="1">IF(_SF_CORE!$A$2="BLOCK",NA(),IF(OR(D8205="",E8205=""),"",E8205-D8205))</f>
        <v/>
      </c>
    </row>
    <row r="8206" spans="6:6" ht="16" x14ac:dyDescent="0.2">
      <c r="F8206" s="47" t="str">
        <f ca="1">IF(_SF_CORE!$A$2="BLOCK",NA(),IF(OR(D8206="",E8206=""),"",E8206-D8206))</f>
        <v/>
      </c>
    </row>
    <row r="8207" spans="6:6" ht="16" x14ac:dyDescent="0.2">
      <c r="F8207" s="47" t="str">
        <f ca="1">IF(_SF_CORE!$A$2="BLOCK",NA(),IF(OR(D8207="",E8207=""),"",E8207-D8207))</f>
        <v/>
      </c>
    </row>
    <row r="8208" spans="6:6" ht="16" x14ac:dyDescent="0.2">
      <c r="F8208" s="47" t="str">
        <f ca="1">IF(_SF_CORE!$A$2="BLOCK",NA(),IF(OR(D8208="",E8208=""),"",E8208-D8208))</f>
        <v/>
      </c>
    </row>
    <row r="8209" spans="6:6" ht="16" x14ac:dyDescent="0.2">
      <c r="F8209" s="47" t="str">
        <f ca="1">IF(_SF_CORE!$A$2="BLOCK",NA(),IF(OR(D8209="",E8209=""),"",E8209-D8209))</f>
        <v/>
      </c>
    </row>
    <row r="8210" spans="6:6" ht="16" x14ac:dyDescent="0.2">
      <c r="F8210" s="47" t="str">
        <f ca="1">IF(_SF_CORE!$A$2="BLOCK",NA(),IF(OR(D8210="",E8210=""),"",E8210-D8210))</f>
        <v/>
      </c>
    </row>
    <row r="8211" spans="6:6" ht="16" x14ac:dyDescent="0.2">
      <c r="F8211" s="47" t="str">
        <f ca="1">IF(_SF_CORE!$A$2="BLOCK",NA(),IF(OR(D8211="",E8211=""),"",E8211-D8211))</f>
        <v/>
      </c>
    </row>
    <row r="8212" spans="6:6" ht="16" x14ac:dyDescent="0.2">
      <c r="F8212" s="47" t="str">
        <f ca="1">IF(_SF_CORE!$A$2="BLOCK",NA(),IF(OR(D8212="",E8212=""),"",E8212-D8212))</f>
        <v/>
      </c>
    </row>
    <row r="8213" spans="6:6" ht="16" x14ac:dyDescent="0.2">
      <c r="F8213" s="47" t="str">
        <f ca="1">IF(_SF_CORE!$A$2="BLOCK",NA(),IF(OR(D8213="",E8213=""),"",E8213-D8213))</f>
        <v/>
      </c>
    </row>
    <row r="8214" spans="6:6" ht="16" x14ac:dyDescent="0.2">
      <c r="F8214" s="47" t="str">
        <f ca="1">IF(_SF_CORE!$A$2="BLOCK",NA(),IF(OR(D8214="",E8214=""),"",E8214-D8214))</f>
        <v/>
      </c>
    </row>
    <row r="8215" spans="6:6" ht="16" x14ac:dyDescent="0.2">
      <c r="F8215" s="47" t="str">
        <f ca="1">IF(_SF_CORE!$A$2="BLOCK",NA(),IF(OR(D8215="",E8215=""),"",E8215-D8215))</f>
        <v/>
      </c>
    </row>
    <row r="8216" spans="6:6" ht="16" x14ac:dyDescent="0.2">
      <c r="F8216" s="47" t="str">
        <f ca="1">IF(_SF_CORE!$A$2="BLOCK",NA(),IF(OR(D8216="",E8216=""),"",E8216-D8216))</f>
        <v/>
      </c>
    </row>
    <row r="8217" spans="6:6" ht="16" x14ac:dyDescent="0.2">
      <c r="F8217" s="47" t="str">
        <f ca="1">IF(_SF_CORE!$A$2="BLOCK",NA(),IF(OR(D8217="",E8217=""),"",E8217-D8217))</f>
        <v/>
      </c>
    </row>
    <row r="8218" spans="6:6" ht="16" x14ac:dyDescent="0.2">
      <c r="F8218" s="47" t="str">
        <f ca="1">IF(_SF_CORE!$A$2="BLOCK",NA(),IF(OR(D8218="",E8218=""),"",E8218-D8218))</f>
        <v/>
      </c>
    </row>
    <row r="8219" spans="6:6" ht="16" x14ac:dyDescent="0.2">
      <c r="F8219" s="47" t="str">
        <f ca="1">IF(_SF_CORE!$A$2="BLOCK",NA(),IF(OR(D8219="",E8219=""),"",E8219-D8219))</f>
        <v/>
      </c>
    </row>
    <row r="8220" spans="6:6" ht="16" x14ac:dyDescent="0.2">
      <c r="F8220" s="47" t="str">
        <f ca="1">IF(_SF_CORE!$A$2="BLOCK",NA(),IF(OR(D8220="",E8220=""),"",E8220-D8220))</f>
        <v/>
      </c>
    </row>
    <row r="8221" spans="6:6" ht="16" x14ac:dyDescent="0.2">
      <c r="F8221" s="47" t="str">
        <f ca="1">IF(_SF_CORE!$A$2="BLOCK",NA(),IF(OR(D8221="",E8221=""),"",E8221-D8221))</f>
        <v/>
      </c>
    </row>
    <row r="8222" spans="6:6" ht="16" x14ac:dyDescent="0.2">
      <c r="F8222" s="47" t="str">
        <f ca="1">IF(_SF_CORE!$A$2="BLOCK",NA(),IF(OR(D8222="",E8222=""),"",E8222-D8222))</f>
        <v/>
      </c>
    </row>
    <row r="8223" spans="6:6" ht="16" x14ac:dyDescent="0.2">
      <c r="F8223" s="47" t="str">
        <f ca="1">IF(_SF_CORE!$A$2="BLOCK",NA(),IF(OR(D8223="",E8223=""),"",E8223-D8223))</f>
        <v/>
      </c>
    </row>
    <row r="8224" spans="6:6" ht="16" x14ac:dyDescent="0.2">
      <c r="F8224" s="47" t="str">
        <f ca="1">IF(_SF_CORE!$A$2="BLOCK",NA(),IF(OR(D8224="",E8224=""),"",E8224-D8224))</f>
        <v/>
      </c>
    </row>
    <row r="8225" spans="6:6" ht="16" x14ac:dyDescent="0.2">
      <c r="F8225" s="47" t="str">
        <f ca="1">IF(_SF_CORE!$A$2="BLOCK",NA(),IF(OR(D8225="",E8225=""),"",E8225-D8225))</f>
        <v/>
      </c>
    </row>
    <row r="8226" spans="6:6" ht="16" x14ac:dyDescent="0.2">
      <c r="F8226" s="47" t="str">
        <f ca="1">IF(_SF_CORE!$A$2="BLOCK",NA(),IF(OR(D8226="",E8226=""),"",E8226-D8226))</f>
        <v/>
      </c>
    </row>
    <row r="8227" spans="6:6" ht="16" x14ac:dyDescent="0.2">
      <c r="F8227" s="47" t="str">
        <f ca="1">IF(_SF_CORE!$A$2="BLOCK",NA(),IF(OR(D8227="",E8227=""),"",E8227-D8227))</f>
        <v/>
      </c>
    </row>
    <row r="8228" spans="6:6" ht="16" x14ac:dyDescent="0.2">
      <c r="F8228" s="47" t="str">
        <f ca="1">IF(_SF_CORE!$A$2="BLOCK",NA(),IF(OR(D8228="",E8228=""),"",E8228-D8228))</f>
        <v/>
      </c>
    </row>
    <row r="8229" spans="6:6" ht="16" x14ac:dyDescent="0.2">
      <c r="F8229" s="47" t="str">
        <f ca="1">IF(_SF_CORE!$A$2="BLOCK",NA(),IF(OR(D8229="",E8229=""),"",E8229-D8229))</f>
        <v/>
      </c>
    </row>
    <row r="8230" spans="6:6" ht="16" x14ac:dyDescent="0.2">
      <c r="F8230" s="47" t="str">
        <f ca="1">IF(_SF_CORE!$A$2="BLOCK",NA(),IF(OR(D8230="",E8230=""),"",E8230-D8230))</f>
        <v/>
      </c>
    </row>
    <row r="8231" spans="6:6" ht="16" x14ac:dyDescent="0.2">
      <c r="F8231" s="47" t="str">
        <f ca="1">IF(_SF_CORE!$A$2="BLOCK",NA(),IF(OR(D8231="",E8231=""),"",E8231-D8231))</f>
        <v/>
      </c>
    </row>
    <row r="8232" spans="6:6" ht="16" x14ac:dyDescent="0.2">
      <c r="F8232" s="47" t="str">
        <f ca="1">IF(_SF_CORE!$A$2="BLOCK",NA(),IF(OR(D8232="",E8232=""),"",E8232-D8232))</f>
        <v/>
      </c>
    </row>
    <row r="8233" spans="6:6" ht="16" x14ac:dyDescent="0.2">
      <c r="F8233" s="47" t="str">
        <f ca="1">IF(_SF_CORE!$A$2="BLOCK",NA(),IF(OR(D8233="",E8233=""),"",E8233-D8233))</f>
        <v/>
      </c>
    </row>
    <row r="8234" spans="6:6" ht="16" x14ac:dyDescent="0.2">
      <c r="F8234" s="47" t="str">
        <f ca="1">IF(_SF_CORE!$A$2="BLOCK",NA(),IF(OR(D8234="",E8234=""),"",E8234-D8234))</f>
        <v/>
      </c>
    </row>
    <row r="8235" spans="6:6" ht="16" x14ac:dyDescent="0.2">
      <c r="F8235" s="47" t="str">
        <f ca="1">IF(_SF_CORE!$A$2="BLOCK",NA(),IF(OR(D8235="",E8235=""),"",E8235-D8235))</f>
        <v/>
      </c>
    </row>
    <row r="8236" spans="6:6" ht="16" x14ac:dyDescent="0.2">
      <c r="F8236" s="47" t="str">
        <f ca="1">IF(_SF_CORE!$A$2="BLOCK",NA(),IF(OR(D8236="",E8236=""),"",E8236-D8236))</f>
        <v/>
      </c>
    </row>
    <row r="8237" spans="6:6" ht="16" x14ac:dyDescent="0.2">
      <c r="F8237" s="47" t="str">
        <f ca="1">IF(_SF_CORE!$A$2="BLOCK",NA(),IF(OR(D8237="",E8237=""),"",E8237-D8237))</f>
        <v/>
      </c>
    </row>
    <row r="8238" spans="6:6" ht="16" x14ac:dyDescent="0.2">
      <c r="F8238" s="47" t="str">
        <f ca="1">IF(_SF_CORE!$A$2="BLOCK",NA(),IF(OR(D8238="",E8238=""),"",E8238-D8238))</f>
        <v/>
      </c>
    </row>
    <row r="8239" spans="6:6" ht="16" x14ac:dyDescent="0.2">
      <c r="F8239" s="47" t="str">
        <f ca="1">IF(_SF_CORE!$A$2="BLOCK",NA(),IF(OR(D8239="",E8239=""),"",E8239-D8239))</f>
        <v/>
      </c>
    </row>
    <row r="8240" spans="6:6" ht="16" x14ac:dyDescent="0.2">
      <c r="F8240" s="47" t="str">
        <f ca="1">IF(_SF_CORE!$A$2="BLOCK",NA(),IF(OR(D8240="",E8240=""),"",E8240-D8240))</f>
        <v/>
      </c>
    </row>
    <row r="8241" spans="6:6" ht="16" x14ac:dyDescent="0.2">
      <c r="F8241" s="47" t="str">
        <f ca="1">IF(_SF_CORE!$A$2="BLOCK",NA(),IF(OR(D8241="",E8241=""),"",E8241-D8241))</f>
        <v/>
      </c>
    </row>
    <row r="8242" spans="6:6" ht="16" x14ac:dyDescent="0.2">
      <c r="F8242" s="47" t="str">
        <f ca="1">IF(_SF_CORE!$A$2="BLOCK",NA(),IF(OR(D8242="",E8242=""),"",E8242-D8242))</f>
        <v/>
      </c>
    </row>
    <row r="8243" spans="6:6" ht="16" x14ac:dyDescent="0.2">
      <c r="F8243" s="47" t="str">
        <f ca="1">IF(_SF_CORE!$A$2="BLOCK",NA(),IF(OR(D8243="",E8243=""),"",E8243-D8243))</f>
        <v/>
      </c>
    </row>
    <row r="8244" spans="6:6" ht="16" x14ac:dyDescent="0.2">
      <c r="F8244" s="47" t="str">
        <f ca="1">IF(_SF_CORE!$A$2="BLOCK",NA(),IF(OR(D8244="",E8244=""),"",E8244-D8244))</f>
        <v/>
      </c>
    </row>
    <row r="8245" spans="6:6" ht="16" x14ac:dyDescent="0.2">
      <c r="F8245" s="47" t="str">
        <f ca="1">IF(_SF_CORE!$A$2="BLOCK",NA(),IF(OR(D8245="",E8245=""),"",E8245-D8245))</f>
        <v/>
      </c>
    </row>
    <row r="8246" spans="6:6" ht="16" x14ac:dyDescent="0.2">
      <c r="F8246" s="47" t="str">
        <f ca="1">IF(_SF_CORE!$A$2="BLOCK",NA(),IF(OR(D8246="",E8246=""),"",E8246-D8246))</f>
        <v/>
      </c>
    </row>
    <row r="8247" spans="6:6" ht="16" x14ac:dyDescent="0.2">
      <c r="F8247" s="47" t="str">
        <f ca="1">IF(_SF_CORE!$A$2="BLOCK",NA(),IF(OR(D8247="",E8247=""),"",E8247-D8247))</f>
        <v/>
      </c>
    </row>
    <row r="8248" spans="6:6" ht="16" x14ac:dyDescent="0.2">
      <c r="F8248" s="47" t="str">
        <f ca="1">IF(_SF_CORE!$A$2="BLOCK",NA(),IF(OR(D8248="",E8248=""),"",E8248-D8248))</f>
        <v/>
      </c>
    </row>
    <row r="8249" spans="6:6" ht="16" x14ac:dyDescent="0.2">
      <c r="F8249" s="47" t="str">
        <f ca="1">IF(_SF_CORE!$A$2="BLOCK",NA(),IF(OR(D8249="",E8249=""),"",E8249-D8249))</f>
        <v/>
      </c>
    </row>
    <row r="8250" spans="6:6" ht="16" x14ac:dyDescent="0.2">
      <c r="F8250" s="47" t="str">
        <f ca="1">IF(_SF_CORE!$A$2="BLOCK",NA(),IF(OR(D8250="",E8250=""),"",E8250-D8250))</f>
        <v/>
      </c>
    </row>
    <row r="8251" spans="6:6" ht="16" x14ac:dyDescent="0.2">
      <c r="F8251" s="47" t="str">
        <f ca="1">IF(_SF_CORE!$A$2="BLOCK",NA(),IF(OR(D8251="",E8251=""),"",E8251-D8251))</f>
        <v/>
      </c>
    </row>
    <row r="8252" spans="6:6" ht="16" x14ac:dyDescent="0.2">
      <c r="F8252" s="47" t="str">
        <f ca="1">IF(_SF_CORE!$A$2="BLOCK",NA(),IF(OR(D8252="",E8252=""),"",E8252-D8252))</f>
        <v/>
      </c>
    </row>
    <row r="8253" spans="6:6" ht="16" x14ac:dyDescent="0.2">
      <c r="F8253" s="47" t="str">
        <f ca="1">IF(_SF_CORE!$A$2="BLOCK",NA(),IF(OR(D8253="",E8253=""),"",E8253-D8253))</f>
        <v/>
      </c>
    </row>
    <row r="8254" spans="6:6" ht="16" x14ac:dyDescent="0.2">
      <c r="F8254" s="47" t="str">
        <f ca="1">IF(_SF_CORE!$A$2="BLOCK",NA(),IF(OR(D8254="",E8254=""),"",E8254-D8254))</f>
        <v/>
      </c>
    </row>
    <row r="8255" spans="6:6" ht="16" x14ac:dyDescent="0.2">
      <c r="F8255" s="47" t="str">
        <f ca="1">IF(_SF_CORE!$A$2="BLOCK",NA(),IF(OR(D8255="",E8255=""),"",E8255-D8255))</f>
        <v/>
      </c>
    </row>
    <row r="8256" spans="6:6" ht="16" x14ac:dyDescent="0.2">
      <c r="F8256" s="47" t="str">
        <f ca="1">IF(_SF_CORE!$A$2="BLOCK",NA(),IF(OR(D8256="",E8256=""),"",E8256-D8256))</f>
        <v/>
      </c>
    </row>
    <row r="8257" spans="6:6" ht="16" x14ac:dyDescent="0.2">
      <c r="F8257" s="47" t="str">
        <f ca="1">IF(_SF_CORE!$A$2="BLOCK",NA(),IF(OR(D8257="",E8257=""),"",E8257-D8257))</f>
        <v/>
      </c>
    </row>
    <row r="8258" spans="6:6" ht="16" x14ac:dyDescent="0.2">
      <c r="F8258" s="47" t="str">
        <f ca="1">IF(_SF_CORE!$A$2="BLOCK",NA(),IF(OR(D8258="",E8258=""),"",E8258-D8258))</f>
        <v/>
      </c>
    </row>
    <row r="8259" spans="6:6" ht="16" x14ac:dyDescent="0.2">
      <c r="F8259" s="47" t="str">
        <f ca="1">IF(_SF_CORE!$A$2="BLOCK",NA(),IF(OR(D8259="",E8259=""),"",E8259-D8259))</f>
        <v/>
      </c>
    </row>
    <row r="8260" spans="6:6" ht="16" x14ac:dyDescent="0.2">
      <c r="F8260" s="47" t="str">
        <f ca="1">IF(_SF_CORE!$A$2="BLOCK",NA(),IF(OR(D8260="",E8260=""),"",E8260-D8260))</f>
        <v/>
      </c>
    </row>
    <row r="8261" spans="6:6" ht="16" x14ac:dyDescent="0.2">
      <c r="F8261" s="47" t="str">
        <f ca="1">IF(_SF_CORE!$A$2="BLOCK",NA(),IF(OR(D8261="",E8261=""),"",E8261-D8261))</f>
        <v/>
      </c>
    </row>
    <row r="8262" spans="6:6" ht="16" x14ac:dyDescent="0.2">
      <c r="F8262" s="47" t="str">
        <f ca="1">IF(_SF_CORE!$A$2="BLOCK",NA(),IF(OR(D8262="",E8262=""),"",E8262-D8262))</f>
        <v/>
      </c>
    </row>
    <row r="8263" spans="6:6" ht="16" x14ac:dyDescent="0.2">
      <c r="F8263" s="47" t="str">
        <f ca="1">IF(_SF_CORE!$A$2="BLOCK",NA(),IF(OR(D8263="",E8263=""),"",E8263-D8263))</f>
        <v/>
      </c>
    </row>
    <row r="8264" spans="6:6" ht="16" x14ac:dyDescent="0.2">
      <c r="F8264" s="47" t="str">
        <f ca="1">IF(_SF_CORE!$A$2="BLOCK",NA(),IF(OR(D8264="",E8264=""),"",E8264-D8264))</f>
        <v/>
      </c>
    </row>
    <row r="8265" spans="6:6" ht="16" x14ac:dyDescent="0.2">
      <c r="F8265" s="47" t="str">
        <f ca="1">IF(_SF_CORE!$A$2="BLOCK",NA(),IF(OR(D8265="",E8265=""),"",E8265-D8265))</f>
        <v/>
      </c>
    </row>
    <row r="8266" spans="6:6" ht="16" x14ac:dyDescent="0.2">
      <c r="F8266" s="47" t="str">
        <f ca="1">IF(_SF_CORE!$A$2="BLOCK",NA(),IF(OR(D8266="",E8266=""),"",E8266-D8266))</f>
        <v/>
      </c>
    </row>
    <row r="8267" spans="6:6" ht="16" x14ac:dyDescent="0.2">
      <c r="F8267" s="47" t="str">
        <f ca="1">IF(_SF_CORE!$A$2="BLOCK",NA(),IF(OR(D8267="",E8267=""),"",E8267-D8267))</f>
        <v/>
      </c>
    </row>
    <row r="8268" spans="6:6" ht="16" x14ac:dyDescent="0.2">
      <c r="F8268" s="47" t="str">
        <f ca="1">IF(_SF_CORE!$A$2="BLOCK",NA(),IF(OR(D8268="",E8268=""),"",E8268-D8268))</f>
        <v/>
      </c>
    </row>
    <row r="8269" spans="6:6" ht="16" x14ac:dyDescent="0.2">
      <c r="F8269" s="47" t="str">
        <f ca="1">IF(_SF_CORE!$A$2="BLOCK",NA(),IF(OR(D8269="",E8269=""),"",E8269-D8269))</f>
        <v/>
      </c>
    </row>
    <row r="8270" spans="6:6" ht="16" x14ac:dyDescent="0.2">
      <c r="F8270" s="47" t="str">
        <f ca="1">IF(_SF_CORE!$A$2="BLOCK",NA(),IF(OR(D8270="",E8270=""),"",E8270-D8270))</f>
        <v/>
      </c>
    </row>
    <row r="8271" spans="6:6" ht="16" x14ac:dyDescent="0.2">
      <c r="F8271" s="47" t="str">
        <f ca="1">IF(_SF_CORE!$A$2="BLOCK",NA(),IF(OR(D8271="",E8271=""),"",E8271-D8271))</f>
        <v/>
      </c>
    </row>
    <row r="8272" spans="6:6" ht="16" x14ac:dyDescent="0.2">
      <c r="F8272" s="47" t="str">
        <f ca="1">IF(_SF_CORE!$A$2="BLOCK",NA(),IF(OR(D8272="",E8272=""),"",E8272-D8272))</f>
        <v/>
      </c>
    </row>
    <row r="8273" spans="6:6" ht="16" x14ac:dyDescent="0.2">
      <c r="F8273" s="47" t="str">
        <f ca="1">IF(_SF_CORE!$A$2="BLOCK",NA(),IF(OR(D8273="",E8273=""),"",E8273-D8273))</f>
        <v/>
      </c>
    </row>
    <row r="8274" spans="6:6" ht="16" x14ac:dyDescent="0.2">
      <c r="F8274" s="47" t="str">
        <f ca="1">IF(_SF_CORE!$A$2="BLOCK",NA(),IF(OR(D8274="",E8274=""),"",E8274-D8274))</f>
        <v/>
      </c>
    </row>
    <row r="8275" spans="6:6" ht="16" x14ac:dyDescent="0.2">
      <c r="F8275" s="47" t="str">
        <f ca="1">IF(_SF_CORE!$A$2="BLOCK",NA(),IF(OR(D8275="",E8275=""),"",E8275-D8275))</f>
        <v/>
      </c>
    </row>
    <row r="8276" spans="6:6" ht="16" x14ac:dyDescent="0.2">
      <c r="F8276" s="47" t="str">
        <f ca="1">IF(_SF_CORE!$A$2="BLOCK",NA(),IF(OR(D8276="",E8276=""),"",E8276-D8276))</f>
        <v/>
      </c>
    </row>
    <row r="8277" spans="6:6" ht="16" x14ac:dyDescent="0.2">
      <c r="F8277" s="47" t="str">
        <f ca="1">IF(_SF_CORE!$A$2="BLOCK",NA(),IF(OR(D8277="",E8277=""),"",E8277-D8277))</f>
        <v/>
      </c>
    </row>
    <row r="8278" spans="6:6" ht="16" x14ac:dyDescent="0.2">
      <c r="F8278" s="47" t="str">
        <f ca="1">IF(_SF_CORE!$A$2="BLOCK",NA(),IF(OR(D8278="",E8278=""),"",E8278-D8278))</f>
        <v/>
      </c>
    </row>
    <row r="8279" spans="6:6" ht="16" x14ac:dyDescent="0.2">
      <c r="F8279" s="47" t="str">
        <f ca="1">IF(_SF_CORE!$A$2="BLOCK",NA(),IF(OR(D8279="",E8279=""),"",E8279-D8279))</f>
        <v/>
      </c>
    </row>
    <row r="8280" spans="6:6" ht="16" x14ac:dyDescent="0.2">
      <c r="F8280" s="47" t="str">
        <f ca="1">IF(_SF_CORE!$A$2="BLOCK",NA(),IF(OR(D8280="",E8280=""),"",E8280-D8280))</f>
        <v/>
      </c>
    </row>
    <row r="8281" spans="6:6" ht="16" x14ac:dyDescent="0.2">
      <c r="F8281" s="47" t="str">
        <f ca="1">IF(_SF_CORE!$A$2="BLOCK",NA(),IF(OR(D8281="",E8281=""),"",E8281-D8281))</f>
        <v/>
      </c>
    </row>
    <row r="8282" spans="6:6" ht="16" x14ac:dyDescent="0.2">
      <c r="F8282" s="47" t="str">
        <f ca="1">IF(_SF_CORE!$A$2="BLOCK",NA(),IF(OR(D8282="",E8282=""),"",E8282-D8282))</f>
        <v/>
      </c>
    </row>
    <row r="8283" spans="6:6" ht="16" x14ac:dyDescent="0.2">
      <c r="F8283" s="47" t="str">
        <f ca="1">IF(_SF_CORE!$A$2="BLOCK",NA(),IF(OR(D8283="",E8283=""),"",E8283-D8283))</f>
        <v/>
      </c>
    </row>
    <row r="8284" spans="6:6" ht="16" x14ac:dyDescent="0.2">
      <c r="F8284" s="47" t="str">
        <f ca="1">IF(_SF_CORE!$A$2="BLOCK",NA(),IF(OR(D8284="",E8284=""),"",E8284-D8284))</f>
        <v/>
      </c>
    </row>
    <row r="8285" spans="6:6" ht="16" x14ac:dyDescent="0.2">
      <c r="F8285" s="47" t="str">
        <f ca="1">IF(_SF_CORE!$A$2="BLOCK",NA(),IF(OR(D8285="",E8285=""),"",E8285-D8285))</f>
        <v/>
      </c>
    </row>
    <row r="8286" spans="6:6" ht="16" x14ac:dyDescent="0.2">
      <c r="F8286" s="47" t="str">
        <f ca="1">IF(_SF_CORE!$A$2="BLOCK",NA(),IF(OR(D8286="",E8286=""),"",E8286-D8286))</f>
        <v/>
      </c>
    </row>
    <row r="8287" spans="6:6" ht="16" x14ac:dyDescent="0.2">
      <c r="F8287" s="47" t="str">
        <f ca="1">IF(_SF_CORE!$A$2="BLOCK",NA(),IF(OR(D8287="",E8287=""),"",E8287-D8287))</f>
        <v/>
      </c>
    </row>
    <row r="8288" spans="6:6" ht="16" x14ac:dyDescent="0.2">
      <c r="F8288" s="47" t="str">
        <f ca="1">IF(_SF_CORE!$A$2="BLOCK",NA(),IF(OR(D8288="",E8288=""),"",E8288-D8288))</f>
        <v/>
      </c>
    </row>
    <row r="8289" spans="6:6" ht="16" x14ac:dyDescent="0.2">
      <c r="F8289" s="47" t="str">
        <f ca="1">IF(_SF_CORE!$A$2="BLOCK",NA(),IF(OR(D8289="",E8289=""),"",E8289-D8289))</f>
        <v/>
      </c>
    </row>
    <row r="8290" spans="6:6" ht="16" x14ac:dyDescent="0.2">
      <c r="F8290" s="47" t="str">
        <f ca="1">IF(_SF_CORE!$A$2="BLOCK",NA(),IF(OR(D8290="",E8290=""),"",E8290-D8290))</f>
        <v/>
      </c>
    </row>
    <row r="8291" spans="6:6" ht="16" x14ac:dyDescent="0.2">
      <c r="F8291" s="47" t="str">
        <f ca="1">IF(_SF_CORE!$A$2="BLOCK",NA(),IF(OR(D8291="",E8291=""),"",E8291-D8291))</f>
        <v/>
      </c>
    </row>
    <row r="8292" spans="6:6" ht="16" x14ac:dyDescent="0.2">
      <c r="F8292" s="47" t="str">
        <f ca="1">IF(_SF_CORE!$A$2="BLOCK",NA(),IF(OR(D8292="",E8292=""),"",E8292-D8292))</f>
        <v/>
      </c>
    </row>
    <row r="8293" spans="6:6" ht="16" x14ac:dyDescent="0.2">
      <c r="F8293" s="47" t="str">
        <f ca="1">IF(_SF_CORE!$A$2="BLOCK",NA(),IF(OR(D8293="",E8293=""),"",E8293-D8293))</f>
        <v/>
      </c>
    </row>
    <row r="8294" spans="6:6" ht="16" x14ac:dyDescent="0.2">
      <c r="F8294" s="47" t="str">
        <f ca="1">IF(_SF_CORE!$A$2="BLOCK",NA(),IF(OR(D8294="",E8294=""),"",E8294-D8294))</f>
        <v/>
      </c>
    </row>
    <row r="8295" spans="6:6" ht="16" x14ac:dyDescent="0.2">
      <c r="F8295" s="47" t="str">
        <f ca="1">IF(_SF_CORE!$A$2="BLOCK",NA(),IF(OR(D8295="",E8295=""),"",E8295-D8295))</f>
        <v/>
      </c>
    </row>
    <row r="8296" spans="6:6" ht="16" x14ac:dyDescent="0.2">
      <c r="F8296" s="47" t="str">
        <f ca="1">IF(_SF_CORE!$A$2="BLOCK",NA(),IF(OR(D8296="",E8296=""),"",E8296-D8296))</f>
        <v/>
      </c>
    </row>
    <row r="8297" spans="6:6" ht="16" x14ac:dyDescent="0.2">
      <c r="F8297" s="47" t="str">
        <f ca="1">IF(_SF_CORE!$A$2="BLOCK",NA(),IF(OR(D8297="",E8297=""),"",E8297-D8297))</f>
        <v/>
      </c>
    </row>
    <row r="8298" spans="6:6" ht="16" x14ac:dyDescent="0.2">
      <c r="F8298" s="47" t="str">
        <f ca="1">IF(_SF_CORE!$A$2="BLOCK",NA(),IF(OR(D8298="",E8298=""),"",E8298-D8298))</f>
        <v/>
      </c>
    </row>
    <row r="8299" spans="6:6" ht="16" x14ac:dyDescent="0.2">
      <c r="F8299" s="47" t="str">
        <f ca="1">IF(_SF_CORE!$A$2="BLOCK",NA(),IF(OR(D8299="",E8299=""),"",E8299-D8299))</f>
        <v/>
      </c>
    </row>
    <row r="8300" spans="6:6" ht="16" x14ac:dyDescent="0.2">
      <c r="F8300" s="47" t="str">
        <f ca="1">IF(_SF_CORE!$A$2="BLOCK",NA(),IF(OR(D8300="",E8300=""),"",E8300-D8300))</f>
        <v/>
      </c>
    </row>
    <row r="8301" spans="6:6" ht="16" x14ac:dyDescent="0.2">
      <c r="F8301" s="47" t="str">
        <f ca="1">IF(_SF_CORE!$A$2="BLOCK",NA(),IF(OR(D8301="",E8301=""),"",E8301-D8301))</f>
        <v/>
      </c>
    </row>
    <row r="8302" spans="6:6" ht="16" x14ac:dyDescent="0.2">
      <c r="F8302" s="47" t="str">
        <f ca="1">IF(_SF_CORE!$A$2="BLOCK",NA(),IF(OR(D8302="",E8302=""),"",E8302-D8302))</f>
        <v/>
      </c>
    </row>
    <row r="8303" spans="6:6" ht="16" x14ac:dyDescent="0.2">
      <c r="F8303" s="47" t="str">
        <f ca="1">IF(_SF_CORE!$A$2="BLOCK",NA(),IF(OR(D8303="",E8303=""),"",E8303-D8303))</f>
        <v/>
      </c>
    </row>
    <row r="8304" spans="6:6" ht="16" x14ac:dyDescent="0.2">
      <c r="F8304" s="47" t="str">
        <f ca="1">IF(_SF_CORE!$A$2="BLOCK",NA(),IF(OR(D8304="",E8304=""),"",E8304-D8304))</f>
        <v/>
      </c>
    </row>
    <row r="8305" spans="6:6" ht="16" x14ac:dyDescent="0.2">
      <c r="F8305" s="47" t="str">
        <f ca="1">IF(_SF_CORE!$A$2="BLOCK",NA(),IF(OR(D8305="",E8305=""),"",E8305-D8305))</f>
        <v/>
      </c>
    </row>
    <row r="8306" spans="6:6" ht="16" x14ac:dyDescent="0.2">
      <c r="F8306" s="47" t="str">
        <f ca="1">IF(_SF_CORE!$A$2="BLOCK",NA(),IF(OR(D8306="",E8306=""),"",E8306-D8306))</f>
        <v/>
      </c>
    </row>
    <row r="8307" spans="6:6" ht="16" x14ac:dyDescent="0.2">
      <c r="F8307" s="47" t="str">
        <f ca="1">IF(_SF_CORE!$A$2="BLOCK",NA(),IF(OR(D8307="",E8307=""),"",E8307-D8307))</f>
        <v/>
      </c>
    </row>
    <row r="8308" spans="6:6" ht="16" x14ac:dyDescent="0.2">
      <c r="F8308" s="47" t="str">
        <f ca="1">IF(_SF_CORE!$A$2="BLOCK",NA(),IF(OR(D8308="",E8308=""),"",E8308-D8308))</f>
        <v/>
      </c>
    </row>
    <row r="8309" spans="6:6" ht="16" x14ac:dyDescent="0.2">
      <c r="F8309" s="47" t="str">
        <f ca="1">IF(_SF_CORE!$A$2="BLOCK",NA(),IF(OR(D8309="",E8309=""),"",E8309-D8309))</f>
        <v/>
      </c>
    </row>
    <row r="8310" spans="6:6" ht="16" x14ac:dyDescent="0.2">
      <c r="F8310" s="47" t="str">
        <f ca="1">IF(_SF_CORE!$A$2="BLOCK",NA(),IF(OR(D8310="",E8310=""),"",E8310-D8310))</f>
        <v/>
      </c>
    </row>
    <row r="8311" spans="6:6" ht="16" x14ac:dyDescent="0.2">
      <c r="F8311" s="47" t="str">
        <f ca="1">IF(_SF_CORE!$A$2="BLOCK",NA(),IF(OR(D8311="",E8311=""),"",E8311-D8311))</f>
        <v/>
      </c>
    </row>
    <row r="8312" spans="6:6" ht="16" x14ac:dyDescent="0.2">
      <c r="F8312" s="47" t="str">
        <f ca="1">IF(_SF_CORE!$A$2="BLOCK",NA(),IF(OR(D8312="",E8312=""),"",E8312-D8312))</f>
        <v/>
      </c>
    </row>
    <row r="8313" spans="6:6" ht="16" x14ac:dyDescent="0.2">
      <c r="F8313" s="47" t="str">
        <f ca="1">IF(_SF_CORE!$A$2="BLOCK",NA(),IF(OR(D8313="",E8313=""),"",E8313-D8313))</f>
        <v/>
      </c>
    </row>
    <row r="8314" spans="6:6" ht="16" x14ac:dyDescent="0.2">
      <c r="F8314" s="47" t="str">
        <f ca="1">IF(_SF_CORE!$A$2="BLOCK",NA(),IF(OR(D8314="",E8314=""),"",E8314-D8314))</f>
        <v/>
      </c>
    </row>
    <row r="8315" spans="6:6" ht="16" x14ac:dyDescent="0.2">
      <c r="F8315" s="47" t="str">
        <f ca="1">IF(_SF_CORE!$A$2="BLOCK",NA(),IF(OR(D8315="",E8315=""),"",E8315-D8315))</f>
        <v/>
      </c>
    </row>
    <row r="8316" spans="6:6" ht="16" x14ac:dyDescent="0.2">
      <c r="F8316" s="47" t="str">
        <f ca="1">IF(_SF_CORE!$A$2="BLOCK",NA(),IF(OR(D8316="",E8316=""),"",E8316-D8316))</f>
        <v/>
      </c>
    </row>
    <row r="8317" spans="6:6" ht="16" x14ac:dyDescent="0.2">
      <c r="F8317" s="47" t="str">
        <f ca="1">IF(_SF_CORE!$A$2="BLOCK",NA(),IF(OR(D8317="",E8317=""),"",E8317-D8317))</f>
        <v/>
      </c>
    </row>
    <row r="8318" spans="6:6" ht="16" x14ac:dyDescent="0.2">
      <c r="F8318" s="47" t="str">
        <f ca="1">IF(_SF_CORE!$A$2="BLOCK",NA(),IF(OR(D8318="",E8318=""),"",E8318-D8318))</f>
        <v/>
      </c>
    </row>
    <row r="8319" spans="6:6" ht="16" x14ac:dyDescent="0.2">
      <c r="F8319" s="47" t="str">
        <f ca="1">IF(_SF_CORE!$A$2="BLOCK",NA(),IF(OR(D8319="",E8319=""),"",E8319-D8319))</f>
        <v/>
      </c>
    </row>
    <row r="8320" spans="6:6" ht="16" x14ac:dyDescent="0.2">
      <c r="F8320" s="47" t="str">
        <f ca="1">IF(_SF_CORE!$A$2="BLOCK",NA(),IF(OR(D8320="",E8320=""),"",E8320-D8320))</f>
        <v/>
      </c>
    </row>
    <row r="8321" spans="6:6" ht="16" x14ac:dyDescent="0.2">
      <c r="F8321" s="47" t="str">
        <f ca="1">IF(_SF_CORE!$A$2="BLOCK",NA(),IF(OR(D8321="",E8321=""),"",E8321-D8321))</f>
        <v/>
      </c>
    </row>
    <row r="8322" spans="6:6" ht="16" x14ac:dyDescent="0.2">
      <c r="F8322" s="47" t="str">
        <f ca="1">IF(_SF_CORE!$A$2="BLOCK",NA(),IF(OR(D8322="",E8322=""),"",E8322-D8322))</f>
        <v/>
      </c>
    </row>
    <row r="8323" spans="6:6" ht="16" x14ac:dyDescent="0.2">
      <c r="F8323" s="47" t="str">
        <f ca="1">IF(_SF_CORE!$A$2="BLOCK",NA(),IF(OR(D8323="",E8323=""),"",E8323-D8323))</f>
        <v/>
      </c>
    </row>
    <row r="8324" spans="6:6" ht="16" x14ac:dyDescent="0.2">
      <c r="F8324" s="47" t="str">
        <f ca="1">IF(_SF_CORE!$A$2="BLOCK",NA(),IF(OR(D8324="",E8324=""),"",E8324-D8324))</f>
        <v/>
      </c>
    </row>
    <row r="8325" spans="6:6" ht="16" x14ac:dyDescent="0.2">
      <c r="F8325" s="47" t="str">
        <f ca="1">IF(_SF_CORE!$A$2="BLOCK",NA(),IF(OR(D8325="",E8325=""),"",E8325-D8325))</f>
        <v/>
      </c>
    </row>
    <row r="8326" spans="6:6" ht="16" x14ac:dyDescent="0.2">
      <c r="F8326" s="47" t="str">
        <f ca="1">IF(_SF_CORE!$A$2="BLOCK",NA(),IF(OR(D8326="",E8326=""),"",E8326-D8326))</f>
        <v/>
      </c>
    </row>
    <row r="8327" spans="6:6" ht="16" x14ac:dyDescent="0.2">
      <c r="F8327" s="47" t="str">
        <f ca="1">IF(_SF_CORE!$A$2="BLOCK",NA(),IF(OR(D8327="",E8327=""),"",E8327-D8327))</f>
        <v/>
      </c>
    </row>
    <row r="8328" spans="6:6" ht="16" x14ac:dyDescent="0.2">
      <c r="F8328" s="47" t="str">
        <f ca="1">IF(_SF_CORE!$A$2="BLOCK",NA(),IF(OR(D8328="",E8328=""),"",E8328-D8328))</f>
        <v/>
      </c>
    </row>
    <row r="8329" spans="6:6" ht="16" x14ac:dyDescent="0.2">
      <c r="F8329" s="47" t="str">
        <f ca="1">IF(_SF_CORE!$A$2="BLOCK",NA(),IF(OR(D8329="",E8329=""),"",E8329-D8329))</f>
        <v/>
      </c>
    </row>
    <row r="8330" spans="6:6" ht="16" x14ac:dyDescent="0.2">
      <c r="F8330" s="47" t="str">
        <f ca="1">IF(_SF_CORE!$A$2="BLOCK",NA(),IF(OR(D8330="",E8330=""),"",E8330-D8330))</f>
        <v/>
      </c>
    </row>
    <row r="8331" spans="6:6" ht="16" x14ac:dyDescent="0.2">
      <c r="F8331" s="47" t="str">
        <f ca="1">IF(_SF_CORE!$A$2="BLOCK",NA(),IF(OR(D8331="",E8331=""),"",E8331-D8331))</f>
        <v/>
      </c>
    </row>
    <row r="8332" spans="6:6" ht="16" x14ac:dyDescent="0.2">
      <c r="F8332" s="47" t="str">
        <f ca="1">IF(_SF_CORE!$A$2="BLOCK",NA(),IF(OR(D8332="",E8332=""),"",E8332-D8332))</f>
        <v/>
      </c>
    </row>
    <row r="8333" spans="6:6" ht="16" x14ac:dyDescent="0.2">
      <c r="F8333" s="47" t="str">
        <f ca="1">IF(_SF_CORE!$A$2="BLOCK",NA(),IF(OR(D8333="",E8333=""),"",E8333-D8333))</f>
        <v/>
      </c>
    </row>
    <row r="8334" spans="6:6" ht="16" x14ac:dyDescent="0.2">
      <c r="F8334" s="47" t="str">
        <f ca="1">IF(_SF_CORE!$A$2="BLOCK",NA(),IF(OR(D8334="",E8334=""),"",E8334-D8334))</f>
        <v/>
      </c>
    </row>
    <row r="8335" spans="6:6" ht="16" x14ac:dyDescent="0.2">
      <c r="F8335" s="47" t="str">
        <f ca="1">IF(_SF_CORE!$A$2="BLOCK",NA(),IF(OR(D8335="",E8335=""),"",E8335-D8335))</f>
        <v/>
      </c>
    </row>
    <row r="8336" spans="6:6" ht="16" x14ac:dyDescent="0.2">
      <c r="F8336" s="47" t="str">
        <f ca="1">IF(_SF_CORE!$A$2="BLOCK",NA(),IF(OR(D8336="",E8336=""),"",E8336-D8336))</f>
        <v/>
      </c>
    </row>
    <row r="8337" spans="6:6" ht="16" x14ac:dyDescent="0.2">
      <c r="F8337" s="47" t="str">
        <f ca="1">IF(_SF_CORE!$A$2="BLOCK",NA(),IF(OR(D8337="",E8337=""),"",E8337-D8337))</f>
        <v/>
      </c>
    </row>
    <row r="8338" spans="6:6" ht="16" x14ac:dyDescent="0.2">
      <c r="F8338" s="47" t="str">
        <f ca="1">IF(_SF_CORE!$A$2="BLOCK",NA(),IF(OR(D8338="",E8338=""),"",E8338-D8338))</f>
        <v/>
      </c>
    </row>
    <row r="8339" spans="6:6" ht="16" x14ac:dyDescent="0.2">
      <c r="F8339" s="47" t="str">
        <f ca="1">IF(_SF_CORE!$A$2="BLOCK",NA(),IF(OR(D8339="",E8339=""),"",E8339-D8339))</f>
        <v/>
      </c>
    </row>
    <row r="8340" spans="6:6" ht="16" x14ac:dyDescent="0.2">
      <c r="F8340" s="47" t="str">
        <f ca="1">IF(_SF_CORE!$A$2="BLOCK",NA(),IF(OR(D8340="",E8340=""),"",E8340-D8340))</f>
        <v/>
      </c>
    </row>
    <row r="8341" spans="6:6" ht="16" x14ac:dyDescent="0.2">
      <c r="F8341" s="47" t="str">
        <f ca="1">IF(_SF_CORE!$A$2="BLOCK",NA(),IF(OR(D8341="",E8341=""),"",E8341-D8341))</f>
        <v/>
      </c>
    </row>
    <row r="8342" spans="6:6" ht="16" x14ac:dyDescent="0.2">
      <c r="F8342" s="47" t="str">
        <f ca="1">IF(_SF_CORE!$A$2="BLOCK",NA(),IF(OR(D8342="",E8342=""),"",E8342-D8342))</f>
        <v/>
      </c>
    </row>
    <row r="8343" spans="6:6" ht="16" x14ac:dyDescent="0.2">
      <c r="F8343" s="47" t="str">
        <f ca="1">IF(_SF_CORE!$A$2="BLOCK",NA(),IF(OR(D8343="",E8343=""),"",E8343-D8343))</f>
        <v/>
      </c>
    </row>
    <row r="8344" spans="6:6" ht="16" x14ac:dyDescent="0.2">
      <c r="F8344" s="47" t="str">
        <f ca="1">IF(_SF_CORE!$A$2="BLOCK",NA(),IF(OR(D8344="",E8344=""),"",E8344-D8344))</f>
        <v/>
      </c>
    </row>
    <row r="8345" spans="6:6" ht="16" x14ac:dyDescent="0.2">
      <c r="F8345" s="47" t="str">
        <f ca="1">IF(_SF_CORE!$A$2="BLOCK",NA(),IF(OR(D8345="",E8345=""),"",E8345-D8345))</f>
        <v/>
      </c>
    </row>
    <row r="8346" spans="6:6" ht="16" x14ac:dyDescent="0.2">
      <c r="F8346" s="47" t="str">
        <f ca="1">IF(_SF_CORE!$A$2="BLOCK",NA(),IF(OR(D8346="",E8346=""),"",E8346-D8346))</f>
        <v/>
      </c>
    </row>
    <row r="8347" spans="6:6" ht="16" x14ac:dyDescent="0.2">
      <c r="F8347" s="47" t="str">
        <f ca="1">IF(_SF_CORE!$A$2="BLOCK",NA(),IF(OR(D8347="",E8347=""),"",E8347-D8347))</f>
        <v/>
      </c>
    </row>
    <row r="8348" spans="6:6" ht="16" x14ac:dyDescent="0.2">
      <c r="F8348" s="47" t="str">
        <f ca="1">IF(_SF_CORE!$A$2="BLOCK",NA(),IF(OR(D8348="",E8348=""),"",E8348-D8348))</f>
        <v/>
      </c>
    </row>
    <row r="8349" spans="6:6" ht="16" x14ac:dyDescent="0.2">
      <c r="F8349" s="47" t="str">
        <f ca="1">IF(_SF_CORE!$A$2="BLOCK",NA(),IF(OR(D8349="",E8349=""),"",E8349-D8349))</f>
        <v/>
      </c>
    </row>
    <row r="8350" spans="6:6" ht="16" x14ac:dyDescent="0.2">
      <c r="F8350" s="47" t="str">
        <f ca="1">IF(_SF_CORE!$A$2="BLOCK",NA(),IF(OR(D8350="",E8350=""),"",E8350-D8350))</f>
        <v/>
      </c>
    </row>
    <row r="8351" spans="6:6" ht="16" x14ac:dyDescent="0.2">
      <c r="F8351" s="47" t="str">
        <f ca="1">IF(_SF_CORE!$A$2="BLOCK",NA(),IF(OR(D8351="",E8351=""),"",E8351-D8351))</f>
        <v/>
      </c>
    </row>
    <row r="8352" spans="6:6" ht="16" x14ac:dyDescent="0.2">
      <c r="F8352" s="47" t="str">
        <f ca="1">IF(_SF_CORE!$A$2="BLOCK",NA(),IF(OR(D8352="",E8352=""),"",E8352-D8352))</f>
        <v/>
      </c>
    </row>
    <row r="8353" spans="6:6" ht="16" x14ac:dyDescent="0.2">
      <c r="F8353" s="47" t="str">
        <f ca="1">IF(_SF_CORE!$A$2="BLOCK",NA(),IF(OR(D8353="",E8353=""),"",E8353-D8353))</f>
        <v/>
      </c>
    </row>
    <row r="8354" spans="6:6" ht="16" x14ac:dyDescent="0.2">
      <c r="F8354" s="47" t="str">
        <f ca="1">IF(_SF_CORE!$A$2="BLOCK",NA(),IF(OR(D8354="",E8354=""),"",E8354-D8354))</f>
        <v/>
      </c>
    </row>
    <row r="8355" spans="6:6" ht="16" x14ac:dyDescent="0.2">
      <c r="F8355" s="47" t="str">
        <f ca="1">IF(_SF_CORE!$A$2="BLOCK",NA(),IF(OR(D8355="",E8355=""),"",E8355-D8355))</f>
        <v/>
      </c>
    </row>
    <row r="8356" spans="6:6" ht="16" x14ac:dyDescent="0.2">
      <c r="F8356" s="47" t="str">
        <f ca="1">IF(_SF_CORE!$A$2="BLOCK",NA(),IF(OR(D8356="",E8356=""),"",E8356-D8356))</f>
        <v/>
      </c>
    </row>
    <row r="8357" spans="6:6" ht="16" x14ac:dyDescent="0.2">
      <c r="F8357" s="47" t="str">
        <f ca="1">IF(_SF_CORE!$A$2="BLOCK",NA(),IF(OR(D8357="",E8357=""),"",E8357-D8357))</f>
        <v/>
      </c>
    </row>
    <row r="8358" spans="6:6" ht="16" x14ac:dyDescent="0.2">
      <c r="F8358" s="47" t="str">
        <f ca="1">IF(_SF_CORE!$A$2="BLOCK",NA(),IF(OR(D8358="",E8358=""),"",E8358-D8358))</f>
        <v/>
      </c>
    </row>
    <row r="8359" spans="6:6" ht="16" x14ac:dyDescent="0.2">
      <c r="F8359" s="47" t="str">
        <f ca="1">IF(_SF_CORE!$A$2="BLOCK",NA(),IF(OR(D8359="",E8359=""),"",E8359-D8359))</f>
        <v/>
      </c>
    </row>
    <row r="8360" spans="6:6" ht="16" x14ac:dyDescent="0.2">
      <c r="F8360" s="47" t="str">
        <f ca="1">IF(_SF_CORE!$A$2="BLOCK",NA(),IF(OR(D8360="",E8360=""),"",E8360-D8360))</f>
        <v/>
      </c>
    </row>
    <row r="8361" spans="6:6" ht="16" x14ac:dyDescent="0.2">
      <c r="F8361" s="47" t="str">
        <f ca="1">IF(_SF_CORE!$A$2="BLOCK",NA(),IF(OR(D8361="",E8361=""),"",E8361-D8361))</f>
        <v/>
      </c>
    </row>
    <row r="8362" spans="6:6" ht="16" x14ac:dyDescent="0.2">
      <c r="F8362" s="47" t="str">
        <f ca="1">IF(_SF_CORE!$A$2="BLOCK",NA(),IF(OR(D8362="",E8362=""),"",E8362-D8362))</f>
        <v/>
      </c>
    </row>
    <row r="8363" spans="6:6" ht="16" x14ac:dyDescent="0.2">
      <c r="F8363" s="47" t="str">
        <f ca="1">IF(_SF_CORE!$A$2="BLOCK",NA(),IF(OR(D8363="",E8363=""),"",E8363-D8363))</f>
        <v/>
      </c>
    </row>
    <row r="8364" spans="6:6" ht="16" x14ac:dyDescent="0.2">
      <c r="F8364" s="47" t="str">
        <f ca="1">IF(_SF_CORE!$A$2="BLOCK",NA(),IF(OR(D8364="",E8364=""),"",E8364-D8364))</f>
        <v/>
      </c>
    </row>
    <row r="8365" spans="6:6" ht="16" x14ac:dyDescent="0.2">
      <c r="F8365" s="47" t="str">
        <f ca="1">IF(_SF_CORE!$A$2="BLOCK",NA(),IF(OR(D8365="",E8365=""),"",E8365-D8365))</f>
        <v/>
      </c>
    </row>
    <row r="8366" spans="6:6" ht="16" x14ac:dyDescent="0.2">
      <c r="F8366" s="47" t="str">
        <f ca="1">IF(_SF_CORE!$A$2="BLOCK",NA(),IF(OR(D8366="",E8366=""),"",E8366-D8366))</f>
        <v/>
      </c>
    </row>
    <row r="8367" spans="6:6" ht="16" x14ac:dyDescent="0.2">
      <c r="F8367" s="47" t="str">
        <f ca="1">IF(_SF_CORE!$A$2="BLOCK",NA(),IF(OR(D8367="",E8367=""),"",E8367-D8367))</f>
        <v/>
      </c>
    </row>
    <row r="8368" spans="6:6" ht="16" x14ac:dyDescent="0.2">
      <c r="F8368" s="47" t="str">
        <f ca="1">IF(_SF_CORE!$A$2="BLOCK",NA(),IF(OR(D8368="",E8368=""),"",E8368-D8368))</f>
        <v/>
      </c>
    </row>
    <row r="8369" spans="6:6" ht="16" x14ac:dyDescent="0.2">
      <c r="F8369" s="47" t="str">
        <f ca="1">IF(_SF_CORE!$A$2="BLOCK",NA(),IF(OR(D8369="",E8369=""),"",E8369-D8369))</f>
        <v/>
      </c>
    </row>
    <row r="8370" spans="6:6" ht="16" x14ac:dyDescent="0.2">
      <c r="F8370" s="47" t="str">
        <f ca="1">IF(_SF_CORE!$A$2="BLOCK",NA(),IF(OR(D8370="",E8370=""),"",E8370-D8370))</f>
        <v/>
      </c>
    </row>
    <row r="8371" spans="6:6" ht="16" x14ac:dyDescent="0.2">
      <c r="F8371" s="47" t="str">
        <f ca="1">IF(_SF_CORE!$A$2="BLOCK",NA(),IF(OR(D8371="",E8371=""),"",E8371-D8371))</f>
        <v/>
      </c>
    </row>
    <row r="8372" spans="6:6" ht="16" x14ac:dyDescent="0.2">
      <c r="F8372" s="47" t="str">
        <f ca="1">IF(_SF_CORE!$A$2="BLOCK",NA(),IF(OR(D8372="",E8372=""),"",E8372-D8372))</f>
        <v/>
      </c>
    </row>
    <row r="8373" spans="6:6" ht="16" x14ac:dyDescent="0.2">
      <c r="F8373" s="47" t="str">
        <f ca="1">IF(_SF_CORE!$A$2="BLOCK",NA(),IF(OR(D8373="",E8373=""),"",E8373-D8373))</f>
        <v/>
      </c>
    </row>
    <row r="8374" spans="6:6" ht="16" x14ac:dyDescent="0.2">
      <c r="F8374" s="47" t="str">
        <f ca="1">IF(_SF_CORE!$A$2="BLOCK",NA(),IF(OR(D8374="",E8374=""),"",E8374-D8374))</f>
        <v/>
      </c>
    </row>
    <row r="8375" spans="6:6" ht="16" x14ac:dyDescent="0.2">
      <c r="F8375" s="47" t="str">
        <f ca="1">IF(_SF_CORE!$A$2="BLOCK",NA(),IF(OR(D8375="",E8375=""),"",E8375-D8375))</f>
        <v/>
      </c>
    </row>
    <row r="8376" spans="6:6" ht="16" x14ac:dyDescent="0.2">
      <c r="F8376" s="47" t="str">
        <f ca="1">IF(_SF_CORE!$A$2="BLOCK",NA(),IF(OR(D8376="",E8376=""),"",E8376-D8376))</f>
        <v/>
      </c>
    </row>
    <row r="8377" spans="6:6" ht="16" x14ac:dyDescent="0.2">
      <c r="F8377" s="47" t="str">
        <f ca="1">IF(_SF_CORE!$A$2="BLOCK",NA(),IF(OR(D8377="",E8377=""),"",E8377-D8377))</f>
        <v/>
      </c>
    </row>
    <row r="8378" spans="6:6" ht="16" x14ac:dyDescent="0.2">
      <c r="F8378" s="47" t="str">
        <f ca="1">IF(_SF_CORE!$A$2="BLOCK",NA(),IF(OR(D8378="",E8378=""),"",E8378-D8378))</f>
        <v/>
      </c>
    </row>
    <row r="8379" spans="6:6" ht="16" x14ac:dyDescent="0.2">
      <c r="F8379" s="47" t="str">
        <f ca="1">IF(_SF_CORE!$A$2="BLOCK",NA(),IF(OR(D8379="",E8379=""),"",E8379-D8379))</f>
        <v/>
      </c>
    </row>
    <row r="8380" spans="6:6" ht="16" x14ac:dyDescent="0.2">
      <c r="F8380" s="47" t="str">
        <f ca="1">IF(_SF_CORE!$A$2="BLOCK",NA(),IF(OR(D8380="",E8380=""),"",E8380-D8380))</f>
        <v/>
      </c>
    </row>
    <row r="8381" spans="6:6" ht="16" x14ac:dyDescent="0.2">
      <c r="F8381" s="47" t="str">
        <f ca="1">IF(_SF_CORE!$A$2="BLOCK",NA(),IF(OR(D8381="",E8381=""),"",E8381-D8381))</f>
        <v/>
      </c>
    </row>
    <row r="8382" spans="6:6" ht="16" x14ac:dyDescent="0.2">
      <c r="F8382" s="47" t="str">
        <f ca="1">IF(_SF_CORE!$A$2="BLOCK",NA(),IF(OR(D8382="",E8382=""),"",E8382-D8382))</f>
        <v/>
      </c>
    </row>
    <row r="8383" spans="6:6" ht="16" x14ac:dyDescent="0.2">
      <c r="F8383" s="47" t="str">
        <f ca="1">IF(_SF_CORE!$A$2="BLOCK",NA(),IF(OR(D8383="",E8383=""),"",E8383-D8383))</f>
        <v/>
      </c>
    </row>
    <row r="8384" spans="6:6" ht="16" x14ac:dyDescent="0.2">
      <c r="F8384" s="47" t="str">
        <f ca="1">IF(_SF_CORE!$A$2="BLOCK",NA(),IF(OR(D8384="",E8384=""),"",E8384-D8384))</f>
        <v/>
      </c>
    </row>
    <row r="8385" spans="6:6" ht="16" x14ac:dyDescent="0.2">
      <c r="F8385" s="47" t="str">
        <f ca="1">IF(_SF_CORE!$A$2="BLOCK",NA(),IF(OR(D8385="",E8385=""),"",E8385-D8385))</f>
        <v/>
      </c>
    </row>
    <row r="8386" spans="6:6" ht="16" x14ac:dyDescent="0.2">
      <c r="F8386" s="47" t="str">
        <f ca="1">IF(_SF_CORE!$A$2="BLOCK",NA(),IF(OR(D8386="",E8386=""),"",E8386-D8386))</f>
        <v/>
      </c>
    </row>
    <row r="8387" spans="6:6" ht="16" x14ac:dyDescent="0.2">
      <c r="F8387" s="47" t="str">
        <f ca="1">IF(_SF_CORE!$A$2="BLOCK",NA(),IF(OR(D8387="",E8387=""),"",E8387-D8387))</f>
        <v/>
      </c>
    </row>
    <row r="8388" spans="6:6" ht="16" x14ac:dyDescent="0.2">
      <c r="F8388" s="47" t="str">
        <f ca="1">IF(_SF_CORE!$A$2="BLOCK",NA(),IF(OR(D8388="",E8388=""),"",E8388-D8388))</f>
        <v/>
      </c>
    </row>
    <row r="8389" spans="6:6" ht="16" x14ac:dyDescent="0.2">
      <c r="F8389" s="47" t="str">
        <f ca="1">IF(_SF_CORE!$A$2="BLOCK",NA(),IF(OR(D8389="",E8389=""),"",E8389-D8389))</f>
        <v/>
      </c>
    </row>
    <row r="8390" spans="6:6" ht="16" x14ac:dyDescent="0.2">
      <c r="F8390" s="47" t="str">
        <f ca="1">IF(_SF_CORE!$A$2="BLOCK",NA(),IF(OR(D8390="",E8390=""),"",E8390-D8390))</f>
        <v/>
      </c>
    </row>
    <row r="8391" spans="6:6" ht="16" x14ac:dyDescent="0.2">
      <c r="F8391" s="47" t="str">
        <f ca="1">IF(_SF_CORE!$A$2="BLOCK",NA(),IF(OR(D8391="",E8391=""),"",E8391-D8391))</f>
        <v/>
      </c>
    </row>
    <row r="8392" spans="6:6" ht="16" x14ac:dyDescent="0.2">
      <c r="F8392" s="47" t="str">
        <f ca="1">IF(_SF_CORE!$A$2="BLOCK",NA(),IF(OR(D8392="",E8392=""),"",E8392-D8392))</f>
        <v/>
      </c>
    </row>
    <row r="8393" spans="6:6" ht="16" x14ac:dyDescent="0.2">
      <c r="F8393" s="47" t="str">
        <f ca="1">IF(_SF_CORE!$A$2="BLOCK",NA(),IF(OR(D8393="",E8393=""),"",E8393-D8393))</f>
        <v/>
      </c>
    </row>
    <row r="8394" spans="6:6" ht="16" x14ac:dyDescent="0.2">
      <c r="F8394" s="47" t="str">
        <f ca="1">IF(_SF_CORE!$A$2="BLOCK",NA(),IF(OR(D8394="",E8394=""),"",E8394-D8394))</f>
        <v/>
      </c>
    </row>
    <row r="8395" spans="6:6" ht="16" x14ac:dyDescent="0.2">
      <c r="F8395" s="47" t="str">
        <f ca="1">IF(_SF_CORE!$A$2="BLOCK",NA(),IF(OR(D8395="",E8395=""),"",E8395-D8395))</f>
        <v/>
      </c>
    </row>
    <row r="8396" spans="6:6" ht="16" x14ac:dyDescent="0.2">
      <c r="F8396" s="47" t="str">
        <f ca="1">IF(_SF_CORE!$A$2="BLOCK",NA(),IF(OR(D8396="",E8396=""),"",E8396-D8396))</f>
        <v/>
      </c>
    </row>
    <row r="8397" spans="6:6" ht="16" x14ac:dyDescent="0.2">
      <c r="F8397" s="47" t="str">
        <f ca="1">IF(_SF_CORE!$A$2="BLOCK",NA(),IF(OR(D8397="",E8397=""),"",E8397-D8397))</f>
        <v/>
      </c>
    </row>
    <row r="8398" spans="6:6" ht="16" x14ac:dyDescent="0.2">
      <c r="F8398" s="47" t="str">
        <f ca="1">IF(_SF_CORE!$A$2="BLOCK",NA(),IF(OR(D8398="",E8398=""),"",E8398-D8398))</f>
        <v/>
      </c>
    </row>
    <row r="8399" spans="6:6" ht="16" x14ac:dyDescent="0.2">
      <c r="F8399" s="47" t="str">
        <f ca="1">IF(_SF_CORE!$A$2="BLOCK",NA(),IF(OR(D8399="",E8399=""),"",E8399-D8399))</f>
        <v/>
      </c>
    </row>
    <row r="8400" spans="6:6" ht="16" x14ac:dyDescent="0.2">
      <c r="F8400" s="47" t="str">
        <f ca="1">IF(_SF_CORE!$A$2="BLOCK",NA(),IF(OR(D8400="",E8400=""),"",E8400-D8400))</f>
        <v/>
      </c>
    </row>
    <row r="8401" spans="6:6" ht="16" x14ac:dyDescent="0.2">
      <c r="F8401" s="47" t="str">
        <f ca="1">IF(_SF_CORE!$A$2="BLOCK",NA(),IF(OR(D8401="",E8401=""),"",E8401-D8401))</f>
        <v/>
      </c>
    </row>
    <row r="8402" spans="6:6" ht="16" x14ac:dyDescent="0.2">
      <c r="F8402" s="47" t="str">
        <f ca="1">IF(_SF_CORE!$A$2="BLOCK",NA(),IF(OR(D8402="",E8402=""),"",E8402-D8402))</f>
        <v/>
      </c>
    </row>
    <row r="8403" spans="6:6" ht="16" x14ac:dyDescent="0.2">
      <c r="F8403" s="47" t="str">
        <f ca="1">IF(_SF_CORE!$A$2="BLOCK",NA(),IF(OR(D8403="",E8403=""),"",E8403-D8403))</f>
        <v/>
      </c>
    </row>
    <row r="8404" spans="6:6" ht="16" x14ac:dyDescent="0.2">
      <c r="F8404" s="47" t="str">
        <f ca="1">IF(_SF_CORE!$A$2="BLOCK",NA(),IF(OR(D8404="",E8404=""),"",E8404-D8404))</f>
        <v/>
      </c>
    </row>
    <row r="8405" spans="6:6" ht="16" x14ac:dyDescent="0.2">
      <c r="F8405" s="47" t="str">
        <f ca="1">IF(_SF_CORE!$A$2="BLOCK",NA(),IF(OR(D8405="",E8405=""),"",E8405-D8405))</f>
        <v/>
      </c>
    </row>
    <row r="8406" spans="6:6" ht="16" x14ac:dyDescent="0.2">
      <c r="F8406" s="47" t="str">
        <f ca="1">IF(_SF_CORE!$A$2="BLOCK",NA(),IF(OR(D8406="",E8406=""),"",E8406-D8406))</f>
        <v/>
      </c>
    </row>
    <row r="8407" spans="6:6" ht="16" x14ac:dyDescent="0.2">
      <c r="F8407" s="47" t="str">
        <f ca="1">IF(_SF_CORE!$A$2="BLOCK",NA(),IF(OR(D8407="",E8407=""),"",E8407-D8407))</f>
        <v/>
      </c>
    </row>
    <row r="8408" spans="6:6" ht="16" x14ac:dyDescent="0.2">
      <c r="F8408" s="47" t="str">
        <f ca="1">IF(_SF_CORE!$A$2="BLOCK",NA(),IF(OR(D8408="",E8408=""),"",E8408-D8408))</f>
        <v/>
      </c>
    </row>
    <row r="8409" spans="6:6" ht="16" x14ac:dyDescent="0.2">
      <c r="F8409" s="47" t="str">
        <f ca="1">IF(_SF_CORE!$A$2="BLOCK",NA(),IF(OR(D8409="",E8409=""),"",E8409-D8409))</f>
        <v/>
      </c>
    </row>
    <row r="8410" spans="6:6" ht="16" x14ac:dyDescent="0.2">
      <c r="F8410" s="47" t="str">
        <f ca="1">IF(_SF_CORE!$A$2="BLOCK",NA(),IF(OR(D8410="",E8410=""),"",E8410-D8410))</f>
        <v/>
      </c>
    </row>
    <row r="8411" spans="6:6" ht="16" x14ac:dyDescent="0.2">
      <c r="F8411" s="47" t="str">
        <f ca="1">IF(_SF_CORE!$A$2="BLOCK",NA(),IF(OR(D8411="",E8411=""),"",E8411-D8411))</f>
        <v/>
      </c>
    </row>
    <row r="8412" spans="6:6" ht="16" x14ac:dyDescent="0.2">
      <c r="F8412" s="47" t="str">
        <f ca="1">IF(_SF_CORE!$A$2="BLOCK",NA(),IF(OR(D8412="",E8412=""),"",E8412-D8412))</f>
        <v/>
      </c>
    </row>
    <row r="8413" spans="6:6" ht="16" x14ac:dyDescent="0.2">
      <c r="F8413" s="47" t="str">
        <f ca="1">IF(_SF_CORE!$A$2="BLOCK",NA(),IF(OR(D8413="",E8413=""),"",E8413-D8413))</f>
        <v/>
      </c>
    </row>
    <row r="8414" spans="6:6" ht="16" x14ac:dyDescent="0.2">
      <c r="F8414" s="47" t="str">
        <f ca="1">IF(_SF_CORE!$A$2="BLOCK",NA(),IF(OR(D8414="",E8414=""),"",E8414-D8414))</f>
        <v/>
      </c>
    </row>
    <row r="8415" spans="6:6" ht="16" x14ac:dyDescent="0.2">
      <c r="F8415" s="47" t="str">
        <f ca="1">IF(_SF_CORE!$A$2="BLOCK",NA(),IF(OR(D8415="",E8415=""),"",E8415-D8415))</f>
        <v/>
      </c>
    </row>
    <row r="8416" spans="6:6" ht="16" x14ac:dyDescent="0.2">
      <c r="F8416" s="47" t="str">
        <f ca="1">IF(_SF_CORE!$A$2="BLOCK",NA(),IF(OR(D8416="",E8416=""),"",E8416-D8416))</f>
        <v/>
      </c>
    </row>
    <row r="8417" spans="6:6" ht="16" x14ac:dyDescent="0.2">
      <c r="F8417" s="47" t="str">
        <f ca="1">IF(_SF_CORE!$A$2="BLOCK",NA(),IF(OR(D8417="",E8417=""),"",E8417-D8417))</f>
        <v/>
      </c>
    </row>
    <row r="8418" spans="6:6" ht="16" x14ac:dyDescent="0.2">
      <c r="F8418" s="47" t="str">
        <f ca="1">IF(_SF_CORE!$A$2="BLOCK",NA(),IF(OR(D8418="",E8418=""),"",E8418-D8418))</f>
        <v/>
      </c>
    </row>
    <row r="8419" spans="6:6" ht="16" x14ac:dyDescent="0.2">
      <c r="F8419" s="47" t="str">
        <f ca="1">IF(_SF_CORE!$A$2="BLOCK",NA(),IF(OR(D8419="",E8419=""),"",E8419-D8419))</f>
        <v/>
      </c>
    </row>
    <row r="8420" spans="6:6" ht="16" x14ac:dyDescent="0.2">
      <c r="F8420" s="47" t="str">
        <f ca="1">IF(_SF_CORE!$A$2="BLOCK",NA(),IF(OR(D8420="",E8420=""),"",E8420-D8420))</f>
        <v/>
      </c>
    </row>
    <row r="8421" spans="6:6" ht="16" x14ac:dyDescent="0.2">
      <c r="F8421" s="47" t="str">
        <f ca="1">IF(_SF_CORE!$A$2="BLOCK",NA(),IF(OR(D8421="",E8421=""),"",E8421-D8421))</f>
        <v/>
      </c>
    </row>
    <row r="8422" spans="6:6" ht="16" x14ac:dyDescent="0.2">
      <c r="F8422" s="47" t="str">
        <f ca="1">IF(_SF_CORE!$A$2="BLOCK",NA(),IF(OR(D8422="",E8422=""),"",E8422-D8422))</f>
        <v/>
      </c>
    </row>
    <row r="8423" spans="6:6" ht="16" x14ac:dyDescent="0.2">
      <c r="F8423" s="47" t="str">
        <f ca="1">IF(_SF_CORE!$A$2="BLOCK",NA(),IF(OR(D8423="",E8423=""),"",E8423-D8423))</f>
        <v/>
      </c>
    </row>
    <row r="8424" spans="6:6" ht="16" x14ac:dyDescent="0.2">
      <c r="F8424" s="47" t="str">
        <f ca="1">IF(_SF_CORE!$A$2="BLOCK",NA(),IF(OR(D8424="",E8424=""),"",E8424-D8424))</f>
        <v/>
      </c>
    </row>
    <row r="8425" spans="6:6" ht="16" x14ac:dyDescent="0.2">
      <c r="F8425" s="47" t="str">
        <f ca="1">IF(_SF_CORE!$A$2="BLOCK",NA(),IF(OR(D8425="",E8425=""),"",E8425-D8425))</f>
        <v/>
      </c>
    </row>
    <row r="8426" spans="6:6" ht="16" x14ac:dyDescent="0.2">
      <c r="F8426" s="47" t="str">
        <f ca="1">IF(_SF_CORE!$A$2="BLOCK",NA(),IF(OR(D8426="",E8426=""),"",E8426-D8426))</f>
        <v/>
      </c>
    </row>
    <row r="8427" spans="6:6" ht="16" x14ac:dyDescent="0.2">
      <c r="F8427" s="47" t="str">
        <f ca="1">IF(_SF_CORE!$A$2="BLOCK",NA(),IF(OR(D8427="",E8427=""),"",E8427-D8427))</f>
        <v/>
      </c>
    </row>
    <row r="8428" spans="6:6" ht="16" x14ac:dyDescent="0.2">
      <c r="F8428" s="47" t="str">
        <f ca="1">IF(_SF_CORE!$A$2="BLOCK",NA(),IF(OR(D8428="",E8428=""),"",E8428-D8428))</f>
        <v/>
      </c>
    </row>
    <row r="8429" spans="6:6" ht="16" x14ac:dyDescent="0.2">
      <c r="F8429" s="47" t="str">
        <f ca="1">IF(_SF_CORE!$A$2="BLOCK",NA(),IF(OR(D8429="",E8429=""),"",E8429-D8429))</f>
        <v/>
      </c>
    </row>
    <row r="8430" spans="6:6" ht="16" x14ac:dyDescent="0.2">
      <c r="F8430" s="47" t="str">
        <f ca="1">IF(_SF_CORE!$A$2="BLOCK",NA(),IF(OR(D8430="",E8430=""),"",E8430-D8430))</f>
        <v/>
      </c>
    </row>
    <row r="8431" spans="6:6" ht="16" x14ac:dyDescent="0.2">
      <c r="F8431" s="47" t="str">
        <f ca="1">IF(_SF_CORE!$A$2="BLOCK",NA(),IF(OR(D8431="",E8431=""),"",E8431-D8431))</f>
        <v/>
      </c>
    </row>
    <row r="8432" spans="6:6" ht="16" x14ac:dyDescent="0.2">
      <c r="F8432" s="47" t="str">
        <f ca="1">IF(_SF_CORE!$A$2="BLOCK",NA(),IF(OR(D8432="",E8432=""),"",E8432-D8432))</f>
        <v/>
      </c>
    </row>
    <row r="8433" spans="6:6" ht="16" x14ac:dyDescent="0.2">
      <c r="F8433" s="47" t="str">
        <f ca="1">IF(_SF_CORE!$A$2="BLOCK",NA(),IF(OR(D8433="",E8433=""),"",E8433-D8433))</f>
        <v/>
      </c>
    </row>
    <row r="8434" spans="6:6" ht="16" x14ac:dyDescent="0.2">
      <c r="F8434" s="47" t="str">
        <f ca="1">IF(_SF_CORE!$A$2="BLOCK",NA(),IF(OR(D8434="",E8434=""),"",E8434-D8434))</f>
        <v/>
      </c>
    </row>
    <row r="8435" spans="6:6" ht="16" x14ac:dyDescent="0.2">
      <c r="F8435" s="47" t="str">
        <f ca="1">IF(_SF_CORE!$A$2="BLOCK",NA(),IF(OR(D8435="",E8435=""),"",E8435-D8435))</f>
        <v/>
      </c>
    </row>
    <row r="8436" spans="6:6" ht="16" x14ac:dyDescent="0.2">
      <c r="F8436" s="47" t="str">
        <f ca="1">IF(_SF_CORE!$A$2="BLOCK",NA(),IF(OR(D8436="",E8436=""),"",E8436-D8436))</f>
        <v/>
      </c>
    </row>
    <row r="8437" spans="6:6" ht="16" x14ac:dyDescent="0.2">
      <c r="F8437" s="47" t="str">
        <f ca="1">IF(_SF_CORE!$A$2="BLOCK",NA(),IF(OR(D8437="",E8437=""),"",E8437-D8437))</f>
        <v/>
      </c>
    </row>
    <row r="8438" spans="6:6" ht="16" x14ac:dyDescent="0.2">
      <c r="F8438" s="47" t="str">
        <f ca="1">IF(_SF_CORE!$A$2="BLOCK",NA(),IF(OR(D8438="",E8438=""),"",E8438-D8438))</f>
        <v/>
      </c>
    </row>
    <row r="8439" spans="6:6" ht="16" x14ac:dyDescent="0.2">
      <c r="F8439" s="47" t="str">
        <f ca="1">IF(_SF_CORE!$A$2="BLOCK",NA(),IF(OR(D8439="",E8439=""),"",E8439-D8439))</f>
        <v/>
      </c>
    </row>
    <row r="8440" spans="6:6" ht="16" x14ac:dyDescent="0.2">
      <c r="F8440" s="47" t="str">
        <f ca="1">IF(_SF_CORE!$A$2="BLOCK",NA(),IF(OR(D8440="",E8440=""),"",E8440-D8440))</f>
        <v/>
      </c>
    </row>
    <row r="8441" spans="6:6" ht="16" x14ac:dyDescent="0.2">
      <c r="F8441" s="47" t="str">
        <f ca="1">IF(_SF_CORE!$A$2="BLOCK",NA(),IF(OR(D8441="",E8441=""),"",E8441-D8441))</f>
        <v/>
      </c>
    </row>
    <row r="8442" spans="6:6" ht="16" x14ac:dyDescent="0.2">
      <c r="F8442" s="47" t="str">
        <f ca="1">IF(_SF_CORE!$A$2="BLOCK",NA(),IF(OR(D8442="",E8442=""),"",E8442-D8442))</f>
        <v/>
      </c>
    </row>
    <row r="8443" spans="6:6" ht="16" x14ac:dyDescent="0.2">
      <c r="F8443" s="47" t="str">
        <f ca="1">IF(_SF_CORE!$A$2="BLOCK",NA(),IF(OR(D8443="",E8443=""),"",E8443-D8443))</f>
        <v/>
      </c>
    </row>
    <row r="8444" spans="6:6" ht="16" x14ac:dyDescent="0.2">
      <c r="F8444" s="47" t="str">
        <f ca="1">IF(_SF_CORE!$A$2="BLOCK",NA(),IF(OR(D8444="",E8444=""),"",E8444-D8444))</f>
        <v/>
      </c>
    </row>
    <row r="8445" spans="6:6" ht="16" x14ac:dyDescent="0.2">
      <c r="F8445" s="47" t="str">
        <f ca="1">IF(_SF_CORE!$A$2="BLOCK",NA(),IF(OR(D8445="",E8445=""),"",E8445-D8445))</f>
        <v/>
      </c>
    </row>
    <row r="8446" spans="6:6" ht="16" x14ac:dyDescent="0.2">
      <c r="F8446" s="47" t="str">
        <f ca="1">IF(_SF_CORE!$A$2="BLOCK",NA(),IF(OR(D8446="",E8446=""),"",E8446-D8446))</f>
        <v/>
      </c>
    </row>
    <row r="8447" spans="6:6" ht="16" x14ac:dyDescent="0.2">
      <c r="F8447" s="47" t="str">
        <f ca="1">IF(_SF_CORE!$A$2="BLOCK",NA(),IF(OR(D8447="",E8447=""),"",E8447-D8447))</f>
        <v/>
      </c>
    </row>
    <row r="8448" spans="6:6" ht="16" x14ac:dyDescent="0.2">
      <c r="F8448" s="47" t="str">
        <f ca="1">IF(_SF_CORE!$A$2="BLOCK",NA(),IF(OR(D8448="",E8448=""),"",E8448-D8448))</f>
        <v/>
      </c>
    </row>
    <row r="8449" spans="6:6" ht="16" x14ac:dyDescent="0.2">
      <c r="F8449" s="47" t="str">
        <f ca="1">IF(_SF_CORE!$A$2="BLOCK",NA(),IF(OR(D8449="",E8449=""),"",E8449-D8449))</f>
        <v/>
      </c>
    </row>
    <row r="8450" spans="6:6" ht="16" x14ac:dyDescent="0.2">
      <c r="F8450" s="47" t="str">
        <f ca="1">IF(_SF_CORE!$A$2="BLOCK",NA(),IF(OR(D8450="",E8450=""),"",E8450-D8450))</f>
        <v/>
      </c>
    </row>
    <row r="8451" spans="6:6" ht="16" x14ac:dyDescent="0.2">
      <c r="F8451" s="47" t="str">
        <f ca="1">IF(_SF_CORE!$A$2="BLOCK",NA(),IF(OR(D8451="",E8451=""),"",E8451-D8451))</f>
        <v/>
      </c>
    </row>
    <row r="8452" spans="6:6" ht="16" x14ac:dyDescent="0.2">
      <c r="F8452" s="47" t="str">
        <f ca="1">IF(_SF_CORE!$A$2="BLOCK",NA(),IF(OR(D8452="",E8452=""),"",E8452-D8452))</f>
        <v/>
      </c>
    </row>
    <row r="8453" spans="6:6" ht="16" x14ac:dyDescent="0.2">
      <c r="F8453" s="47" t="str">
        <f ca="1">IF(_SF_CORE!$A$2="BLOCK",NA(),IF(OR(D8453="",E8453=""),"",E8453-D8453))</f>
        <v/>
      </c>
    </row>
    <row r="8454" spans="6:6" ht="16" x14ac:dyDescent="0.2">
      <c r="F8454" s="47" t="str">
        <f ca="1">IF(_SF_CORE!$A$2="BLOCK",NA(),IF(OR(D8454="",E8454=""),"",E8454-D8454))</f>
        <v/>
      </c>
    </row>
    <row r="8455" spans="6:6" ht="16" x14ac:dyDescent="0.2">
      <c r="F8455" s="47" t="str">
        <f ca="1">IF(_SF_CORE!$A$2="BLOCK",NA(),IF(OR(D8455="",E8455=""),"",E8455-D8455))</f>
        <v/>
      </c>
    </row>
    <row r="8456" spans="6:6" ht="16" x14ac:dyDescent="0.2">
      <c r="F8456" s="47" t="str">
        <f ca="1">IF(_SF_CORE!$A$2="BLOCK",NA(),IF(OR(D8456="",E8456=""),"",E8456-D8456))</f>
        <v/>
      </c>
    </row>
    <row r="8457" spans="6:6" ht="16" x14ac:dyDescent="0.2">
      <c r="F8457" s="47" t="str">
        <f ca="1">IF(_SF_CORE!$A$2="BLOCK",NA(),IF(OR(D8457="",E8457=""),"",E8457-D8457))</f>
        <v/>
      </c>
    </row>
    <row r="8458" spans="6:6" ht="16" x14ac:dyDescent="0.2">
      <c r="F8458" s="47" t="str">
        <f ca="1">IF(_SF_CORE!$A$2="BLOCK",NA(),IF(OR(D8458="",E8458=""),"",E8458-D8458))</f>
        <v/>
      </c>
    </row>
    <row r="8459" spans="6:6" ht="16" x14ac:dyDescent="0.2">
      <c r="F8459" s="47" t="str">
        <f ca="1">IF(_SF_CORE!$A$2="BLOCK",NA(),IF(OR(D8459="",E8459=""),"",E8459-D8459))</f>
        <v/>
      </c>
    </row>
    <row r="8460" spans="6:6" ht="16" x14ac:dyDescent="0.2">
      <c r="F8460" s="47" t="str">
        <f ca="1">IF(_SF_CORE!$A$2="BLOCK",NA(),IF(OR(D8460="",E8460=""),"",E8460-D8460))</f>
        <v/>
      </c>
    </row>
    <row r="8461" spans="6:6" ht="16" x14ac:dyDescent="0.2">
      <c r="F8461" s="47" t="str">
        <f ca="1">IF(_SF_CORE!$A$2="BLOCK",NA(),IF(OR(D8461="",E8461=""),"",E8461-D8461))</f>
        <v/>
      </c>
    </row>
    <row r="8462" spans="6:6" ht="16" x14ac:dyDescent="0.2">
      <c r="F8462" s="47" t="str">
        <f ca="1">IF(_SF_CORE!$A$2="BLOCK",NA(),IF(OR(D8462="",E8462=""),"",E8462-D8462))</f>
        <v/>
      </c>
    </row>
    <row r="8463" spans="6:6" ht="16" x14ac:dyDescent="0.2">
      <c r="F8463" s="47" t="str">
        <f ca="1">IF(_SF_CORE!$A$2="BLOCK",NA(),IF(OR(D8463="",E8463=""),"",E8463-D8463))</f>
        <v/>
      </c>
    </row>
    <row r="8464" spans="6:6" ht="16" x14ac:dyDescent="0.2">
      <c r="F8464" s="47" t="str">
        <f ca="1">IF(_SF_CORE!$A$2="BLOCK",NA(),IF(OR(D8464="",E8464=""),"",E8464-D8464))</f>
        <v/>
      </c>
    </row>
    <row r="8465" spans="6:6" ht="16" x14ac:dyDescent="0.2">
      <c r="F8465" s="47" t="str">
        <f ca="1">IF(_SF_CORE!$A$2="BLOCK",NA(),IF(OR(D8465="",E8465=""),"",E8465-D8465))</f>
        <v/>
      </c>
    </row>
    <row r="8466" spans="6:6" ht="16" x14ac:dyDescent="0.2">
      <c r="F8466" s="47" t="str">
        <f ca="1">IF(_SF_CORE!$A$2="BLOCK",NA(),IF(OR(D8466="",E8466=""),"",E8466-D8466))</f>
        <v/>
      </c>
    </row>
    <row r="8467" spans="6:6" ht="16" x14ac:dyDescent="0.2">
      <c r="F8467" s="47" t="str">
        <f ca="1">IF(_SF_CORE!$A$2="BLOCK",NA(),IF(OR(D8467="",E8467=""),"",E8467-D8467))</f>
        <v/>
      </c>
    </row>
    <row r="8468" spans="6:6" ht="16" x14ac:dyDescent="0.2">
      <c r="F8468" s="47" t="str">
        <f ca="1">IF(_SF_CORE!$A$2="BLOCK",NA(),IF(OR(D8468="",E8468=""),"",E8468-D8468))</f>
        <v/>
      </c>
    </row>
    <row r="8469" spans="6:6" ht="16" x14ac:dyDescent="0.2">
      <c r="F8469" s="47" t="str">
        <f ca="1">IF(_SF_CORE!$A$2="BLOCK",NA(),IF(OR(D8469="",E8469=""),"",E8469-D8469))</f>
        <v/>
      </c>
    </row>
    <row r="8470" spans="6:6" ht="16" x14ac:dyDescent="0.2">
      <c r="F8470" s="47" t="str">
        <f ca="1">IF(_SF_CORE!$A$2="BLOCK",NA(),IF(OR(D8470="",E8470=""),"",E8470-D8470))</f>
        <v/>
      </c>
    </row>
    <row r="8471" spans="6:6" ht="16" x14ac:dyDescent="0.2">
      <c r="F8471" s="47" t="str">
        <f ca="1">IF(_SF_CORE!$A$2="BLOCK",NA(),IF(OR(D8471="",E8471=""),"",E8471-D8471))</f>
        <v/>
      </c>
    </row>
    <row r="8472" spans="6:6" ht="16" x14ac:dyDescent="0.2">
      <c r="F8472" s="47" t="str">
        <f ca="1">IF(_SF_CORE!$A$2="BLOCK",NA(),IF(OR(D8472="",E8472=""),"",E8472-D8472))</f>
        <v/>
      </c>
    </row>
    <row r="8473" spans="6:6" ht="16" x14ac:dyDescent="0.2">
      <c r="F8473" s="47" t="str">
        <f ca="1">IF(_SF_CORE!$A$2="BLOCK",NA(),IF(OR(D8473="",E8473=""),"",E8473-D8473))</f>
        <v/>
      </c>
    </row>
    <row r="8474" spans="6:6" ht="16" x14ac:dyDescent="0.2">
      <c r="F8474" s="47" t="str">
        <f ca="1">IF(_SF_CORE!$A$2="BLOCK",NA(),IF(OR(D8474="",E8474=""),"",E8474-D8474))</f>
        <v/>
      </c>
    </row>
    <row r="8475" spans="6:6" ht="16" x14ac:dyDescent="0.2">
      <c r="F8475" s="47" t="str">
        <f ca="1">IF(_SF_CORE!$A$2="BLOCK",NA(),IF(OR(D8475="",E8475=""),"",E8475-D8475))</f>
        <v/>
      </c>
    </row>
    <row r="8476" spans="6:6" ht="16" x14ac:dyDescent="0.2">
      <c r="F8476" s="47" t="str">
        <f ca="1">IF(_SF_CORE!$A$2="BLOCK",NA(),IF(OR(D8476="",E8476=""),"",E8476-D8476))</f>
        <v/>
      </c>
    </row>
    <row r="8477" spans="6:6" ht="16" x14ac:dyDescent="0.2">
      <c r="F8477" s="47" t="str">
        <f ca="1">IF(_SF_CORE!$A$2="BLOCK",NA(),IF(OR(D8477="",E8477=""),"",E8477-D8477))</f>
        <v/>
      </c>
    </row>
    <row r="8478" spans="6:6" ht="16" x14ac:dyDescent="0.2">
      <c r="F8478" s="47" t="str">
        <f ca="1">IF(_SF_CORE!$A$2="BLOCK",NA(),IF(OR(D8478="",E8478=""),"",E8478-D8478))</f>
        <v/>
      </c>
    </row>
    <row r="8479" spans="6:6" ht="16" x14ac:dyDescent="0.2">
      <c r="F8479" s="47" t="str">
        <f ca="1">IF(_SF_CORE!$A$2="BLOCK",NA(),IF(OR(D8479="",E8479=""),"",E8479-D8479))</f>
        <v/>
      </c>
    </row>
    <row r="8480" spans="6:6" ht="16" x14ac:dyDescent="0.2">
      <c r="F8480" s="47" t="str">
        <f ca="1">IF(_SF_CORE!$A$2="BLOCK",NA(),IF(OR(D8480="",E8480=""),"",E8480-D8480))</f>
        <v/>
      </c>
    </row>
    <row r="8481" spans="6:6" ht="16" x14ac:dyDescent="0.2">
      <c r="F8481" s="47" t="str">
        <f ca="1">IF(_SF_CORE!$A$2="BLOCK",NA(),IF(OR(D8481="",E8481=""),"",E8481-D8481))</f>
        <v/>
      </c>
    </row>
    <row r="8482" spans="6:6" ht="16" x14ac:dyDescent="0.2">
      <c r="F8482" s="47" t="str">
        <f ca="1">IF(_SF_CORE!$A$2="BLOCK",NA(),IF(OR(D8482="",E8482=""),"",E8482-D8482))</f>
        <v/>
      </c>
    </row>
    <row r="8483" spans="6:6" ht="16" x14ac:dyDescent="0.2">
      <c r="F8483" s="47" t="str">
        <f ca="1">IF(_SF_CORE!$A$2="BLOCK",NA(),IF(OR(D8483="",E8483=""),"",E8483-D8483))</f>
        <v/>
      </c>
    </row>
    <row r="8484" spans="6:6" ht="16" x14ac:dyDescent="0.2">
      <c r="F8484" s="47" t="str">
        <f ca="1">IF(_SF_CORE!$A$2="BLOCK",NA(),IF(OR(D8484="",E8484=""),"",E8484-D8484))</f>
        <v/>
      </c>
    </row>
    <row r="8485" spans="6:6" ht="16" x14ac:dyDescent="0.2">
      <c r="F8485" s="47" t="str">
        <f ca="1">IF(_SF_CORE!$A$2="BLOCK",NA(),IF(OR(D8485="",E8485=""),"",E8485-D8485))</f>
        <v/>
      </c>
    </row>
    <row r="8486" spans="6:6" ht="16" x14ac:dyDescent="0.2">
      <c r="F8486" s="47" t="str">
        <f ca="1">IF(_SF_CORE!$A$2="BLOCK",NA(),IF(OR(D8486="",E8486=""),"",E8486-D8486))</f>
        <v/>
      </c>
    </row>
    <row r="8487" spans="6:6" ht="16" x14ac:dyDescent="0.2">
      <c r="F8487" s="47" t="str">
        <f ca="1">IF(_SF_CORE!$A$2="BLOCK",NA(),IF(OR(D8487="",E8487=""),"",E8487-D8487))</f>
        <v/>
      </c>
    </row>
    <row r="8488" spans="6:6" ht="16" x14ac:dyDescent="0.2">
      <c r="F8488" s="47" t="str">
        <f ca="1">IF(_SF_CORE!$A$2="BLOCK",NA(),IF(OR(D8488="",E8488=""),"",E8488-D8488))</f>
        <v/>
      </c>
    </row>
    <row r="8489" spans="6:6" ht="16" x14ac:dyDescent="0.2">
      <c r="F8489" s="47" t="str">
        <f ca="1">IF(_SF_CORE!$A$2="BLOCK",NA(),IF(OR(D8489="",E8489=""),"",E8489-D8489))</f>
        <v/>
      </c>
    </row>
    <row r="8490" spans="6:6" ht="16" x14ac:dyDescent="0.2">
      <c r="F8490" s="47" t="str">
        <f ca="1">IF(_SF_CORE!$A$2="BLOCK",NA(),IF(OR(D8490="",E8490=""),"",E8490-D8490))</f>
        <v/>
      </c>
    </row>
    <row r="8491" spans="6:6" ht="16" x14ac:dyDescent="0.2">
      <c r="F8491" s="47" t="str">
        <f ca="1">IF(_SF_CORE!$A$2="BLOCK",NA(),IF(OR(D8491="",E8491=""),"",E8491-D8491))</f>
        <v/>
      </c>
    </row>
    <row r="8492" spans="6:6" ht="16" x14ac:dyDescent="0.2">
      <c r="F8492" s="47" t="str">
        <f ca="1">IF(_SF_CORE!$A$2="BLOCK",NA(),IF(OR(D8492="",E8492=""),"",E8492-D8492))</f>
        <v/>
      </c>
    </row>
    <row r="8493" spans="6:6" ht="16" x14ac:dyDescent="0.2">
      <c r="F8493" s="47" t="str">
        <f ca="1">IF(_SF_CORE!$A$2="BLOCK",NA(),IF(OR(D8493="",E8493=""),"",E8493-D8493))</f>
        <v/>
      </c>
    </row>
    <row r="8494" spans="6:6" ht="16" x14ac:dyDescent="0.2">
      <c r="F8494" s="47" t="str">
        <f ca="1">IF(_SF_CORE!$A$2="BLOCK",NA(),IF(OR(D8494="",E8494=""),"",E8494-D8494))</f>
        <v/>
      </c>
    </row>
    <row r="8495" spans="6:6" ht="16" x14ac:dyDescent="0.2">
      <c r="F8495" s="47" t="str">
        <f ca="1">IF(_SF_CORE!$A$2="BLOCK",NA(),IF(OR(D8495="",E8495=""),"",E8495-D8495))</f>
        <v/>
      </c>
    </row>
    <row r="8496" spans="6:6" ht="16" x14ac:dyDescent="0.2">
      <c r="F8496" s="47" t="str">
        <f ca="1">IF(_SF_CORE!$A$2="BLOCK",NA(),IF(OR(D8496="",E8496=""),"",E8496-D8496))</f>
        <v/>
      </c>
    </row>
    <row r="8497" spans="6:6" ht="16" x14ac:dyDescent="0.2">
      <c r="F8497" s="47" t="str">
        <f ca="1">IF(_SF_CORE!$A$2="BLOCK",NA(),IF(OR(D8497="",E8497=""),"",E8497-D8497))</f>
        <v/>
      </c>
    </row>
    <row r="8498" spans="6:6" ht="16" x14ac:dyDescent="0.2">
      <c r="F8498" s="47" t="str">
        <f ca="1">IF(_SF_CORE!$A$2="BLOCK",NA(),IF(OR(D8498="",E8498=""),"",E8498-D8498))</f>
        <v/>
      </c>
    </row>
    <row r="8499" spans="6:6" ht="16" x14ac:dyDescent="0.2">
      <c r="F8499" s="47" t="str">
        <f ca="1">IF(_SF_CORE!$A$2="BLOCK",NA(),IF(OR(D8499="",E8499=""),"",E8499-D8499))</f>
        <v/>
      </c>
    </row>
    <row r="8500" spans="6:6" ht="16" x14ac:dyDescent="0.2">
      <c r="F8500" s="47" t="str">
        <f ca="1">IF(_SF_CORE!$A$2="BLOCK",NA(),IF(OR(D8500="",E8500=""),"",E8500-D8500))</f>
        <v/>
      </c>
    </row>
    <row r="8501" spans="6:6" ht="16" x14ac:dyDescent="0.2">
      <c r="F8501" s="47" t="str">
        <f ca="1">IF(_SF_CORE!$A$2="BLOCK",NA(),IF(OR(D8501="",E8501=""),"",E8501-D8501))</f>
        <v/>
      </c>
    </row>
    <row r="8502" spans="6:6" ht="16" x14ac:dyDescent="0.2">
      <c r="F8502" s="47" t="str">
        <f ca="1">IF(_SF_CORE!$A$2="BLOCK",NA(),IF(OR(D8502="",E8502=""),"",E8502-D8502))</f>
        <v/>
      </c>
    </row>
    <row r="8503" spans="6:6" ht="16" x14ac:dyDescent="0.2">
      <c r="F8503" s="47" t="str">
        <f ca="1">IF(_SF_CORE!$A$2="BLOCK",NA(),IF(OR(D8503="",E8503=""),"",E8503-D8503))</f>
        <v/>
      </c>
    </row>
    <row r="8504" spans="6:6" ht="16" x14ac:dyDescent="0.2">
      <c r="F8504" s="47" t="str">
        <f ca="1">IF(_SF_CORE!$A$2="BLOCK",NA(),IF(OR(D8504="",E8504=""),"",E8504-D8504))</f>
        <v/>
      </c>
    </row>
    <row r="8505" spans="6:6" ht="16" x14ac:dyDescent="0.2">
      <c r="F8505" s="47" t="str">
        <f ca="1">IF(_SF_CORE!$A$2="BLOCK",NA(),IF(OR(D8505="",E8505=""),"",E8505-D8505))</f>
        <v/>
      </c>
    </row>
    <row r="8506" spans="6:6" ht="16" x14ac:dyDescent="0.2">
      <c r="F8506" s="47" t="str">
        <f ca="1">IF(_SF_CORE!$A$2="BLOCK",NA(),IF(OR(D8506="",E8506=""),"",E8506-D8506))</f>
        <v/>
      </c>
    </row>
    <row r="8507" spans="6:6" ht="16" x14ac:dyDescent="0.2">
      <c r="F8507" s="47" t="str">
        <f ca="1">IF(_SF_CORE!$A$2="BLOCK",NA(),IF(OR(D8507="",E8507=""),"",E8507-D8507))</f>
        <v/>
      </c>
    </row>
    <row r="8508" spans="6:6" ht="16" x14ac:dyDescent="0.2">
      <c r="F8508" s="47" t="str">
        <f ca="1">IF(_SF_CORE!$A$2="BLOCK",NA(),IF(OR(D8508="",E8508=""),"",E8508-D8508))</f>
        <v/>
      </c>
    </row>
    <row r="8509" spans="6:6" ht="16" x14ac:dyDescent="0.2">
      <c r="F8509" s="47" t="str">
        <f ca="1">IF(_SF_CORE!$A$2="BLOCK",NA(),IF(OR(D8509="",E8509=""),"",E8509-D8509))</f>
        <v/>
      </c>
    </row>
    <row r="8510" spans="6:6" ht="16" x14ac:dyDescent="0.2">
      <c r="F8510" s="47" t="str">
        <f ca="1">IF(_SF_CORE!$A$2="BLOCK",NA(),IF(OR(D8510="",E8510=""),"",E8510-D8510))</f>
        <v/>
      </c>
    </row>
    <row r="8511" spans="6:6" ht="16" x14ac:dyDescent="0.2">
      <c r="F8511" s="47" t="str">
        <f ca="1">IF(_SF_CORE!$A$2="BLOCK",NA(),IF(OR(D8511="",E8511=""),"",E8511-D8511))</f>
        <v/>
      </c>
    </row>
    <row r="8512" spans="6:6" ht="16" x14ac:dyDescent="0.2">
      <c r="F8512" s="47" t="str">
        <f ca="1">IF(_SF_CORE!$A$2="BLOCK",NA(),IF(OR(D8512="",E8512=""),"",E8512-D8512))</f>
        <v/>
      </c>
    </row>
    <row r="8513" spans="6:6" ht="16" x14ac:dyDescent="0.2">
      <c r="F8513" s="47" t="str">
        <f ca="1">IF(_SF_CORE!$A$2="BLOCK",NA(),IF(OR(D8513="",E8513=""),"",E8513-D8513))</f>
        <v/>
      </c>
    </row>
    <row r="8514" spans="6:6" ht="16" x14ac:dyDescent="0.2">
      <c r="F8514" s="47" t="str">
        <f ca="1">IF(_SF_CORE!$A$2="BLOCK",NA(),IF(OR(D8514="",E8514=""),"",E8514-D8514))</f>
        <v/>
      </c>
    </row>
    <row r="8515" spans="6:6" ht="16" x14ac:dyDescent="0.2">
      <c r="F8515" s="47" t="str">
        <f ca="1">IF(_SF_CORE!$A$2="BLOCK",NA(),IF(OR(D8515="",E8515=""),"",E8515-D8515))</f>
        <v/>
      </c>
    </row>
    <row r="8516" spans="6:6" ht="16" x14ac:dyDescent="0.2">
      <c r="F8516" s="47" t="str">
        <f ca="1">IF(_SF_CORE!$A$2="BLOCK",NA(),IF(OR(D8516="",E8516=""),"",E8516-D8516))</f>
        <v/>
      </c>
    </row>
    <row r="8517" spans="6:6" ht="16" x14ac:dyDescent="0.2">
      <c r="F8517" s="47" t="str">
        <f ca="1">IF(_SF_CORE!$A$2="BLOCK",NA(),IF(OR(D8517="",E8517=""),"",E8517-D8517))</f>
        <v/>
      </c>
    </row>
    <row r="8518" spans="6:6" ht="16" x14ac:dyDescent="0.2">
      <c r="F8518" s="47" t="str">
        <f ca="1">IF(_SF_CORE!$A$2="BLOCK",NA(),IF(OR(D8518="",E8518=""),"",E8518-D8518))</f>
        <v/>
      </c>
    </row>
    <row r="8519" spans="6:6" ht="16" x14ac:dyDescent="0.2">
      <c r="F8519" s="47" t="str">
        <f ca="1">IF(_SF_CORE!$A$2="BLOCK",NA(),IF(OR(D8519="",E8519=""),"",E8519-D8519))</f>
        <v/>
      </c>
    </row>
    <row r="8520" spans="6:6" ht="16" x14ac:dyDescent="0.2">
      <c r="F8520" s="47" t="str">
        <f ca="1">IF(_SF_CORE!$A$2="BLOCK",NA(),IF(OR(D8520="",E8520=""),"",E8520-D8520))</f>
        <v/>
      </c>
    </row>
    <row r="8521" spans="6:6" ht="16" x14ac:dyDescent="0.2">
      <c r="F8521" s="47" t="str">
        <f ca="1">IF(_SF_CORE!$A$2="BLOCK",NA(),IF(OR(D8521="",E8521=""),"",E8521-D8521))</f>
        <v/>
      </c>
    </row>
    <row r="8522" spans="6:6" ht="16" x14ac:dyDescent="0.2">
      <c r="F8522" s="47" t="str">
        <f ca="1">IF(_SF_CORE!$A$2="BLOCK",NA(),IF(OR(D8522="",E8522=""),"",E8522-D8522))</f>
        <v/>
      </c>
    </row>
    <row r="8523" spans="6:6" ht="16" x14ac:dyDescent="0.2">
      <c r="F8523" s="47" t="str">
        <f ca="1">IF(_SF_CORE!$A$2="BLOCK",NA(),IF(OR(D8523="",E8523=""),"",E8523-D8523))</f>
        <v/>
      </c>
    </row>
    <row r="8524" spans="6:6" ht="16" x14ac:dyDescent="0.2">
      <c r="F8524" s="47" t="str">
        <f ca="1">IF(_SF_CORE!$A$2="BLOCK",NA(),IF(OR(D8524="",E8524=""),"",E8524-D8524))</f>
        <v/>
      </c>
    </row>
    <row r="8525" spans="6:6" ht="16" x14ac:dyDescent="0.2">
      <c r="F8525" s="47" t="str">
        <f ca="1">IF(_SF_CORE!$A$2="BLOCK",NA(),IF(OR(D8525="",E8525=""),"",E8525-D8525))</f>
        <v/>
      </c>
    </row>
    <row r="8526" spans="6:6" ht="16" x14ac:dyDescent="0.2">
      <c r="F8526" s="47" t="str">
        <f ca="1">IF(_SF_CORE!$A$2="BLOCK",NA(),IF(OR(D8526="",E8526=""),"",E8526-D8526))</f>
        <v/>
      </c>
    </row>
    <row r="8527" spans="6:6" ht="16" x14ac:dyDescent="0.2">
      <c r="F8527" s="47" t="str">
        <f ca="1">IF(_SF_CORE!$A$2="BLOCK",NA(),IF(OR(D8527="",E8527=""),"",E8527-D8527))</f>
        <v/>
      </c>
    </row>
    <row r="8528" spans="6:6" ht="16" x14ac:dyDescent="0.2">
      <c r="F8528" s="47" t="str">
        <f ca="1">IF(_SF_CORE!$A$2="BLOCK",NA(),IF(OR(D8528="",E8528=""),"",E8528-D8528))</f>
        <v/>
      </c>
    </row>
    <row r="8529" spans="6:6" ht="16" x14ac:dyDescent="0.2">
      <c r="F8529" s="47" t="str">
        <f ca="1">IF(_SF_CORE!$A$2="BLOCK",NA(),IF(OR(D8529="",E8529=""),"",E8529-D8529))</f>
        <v/>
      </c>
    </row>
    <row r="8530" spans="6:6" ht="16" x14ac:dyDescent="0.2">
      <c r="F8530" s="47" t="str">
        <f ca="1">IF(_SF_CORE!$A$2="BLOCK",NA(),IF(OR(D8530="",E8530=""),"",E8530-D8530))</f>
        <v/>
      </c>
    </row>
    <row r="8531" spans="6:6" ht="16" x14ac:dyDescent="0.2">
      <c r="F8531" s="47" t="str">
        <f ca="1">IF(_SF_CORE!$A$2="BLOCK",NA(),IF(OR(D8531="",E8531=""),"",E8531-D8531))</f>
        <v/>
      </c>
    </row>
    <row r="8532" spans="6:6" ht="16" x14ac:dyDescent="0.2">
      <c r="F8532" s="47" t="str">
        <f ca="1">IF(_SF_CORE!$A$2="BLOCK",NA(),IF(OR(D8532="",E8532=""),"",E8532-D8532))</f>
        <v/>
      </c>
    </row>
    <row r="8533" spans="6:6" ht="16" x14ac:dyDescent="0.2">
      <c r="F8533" s="47" t="str">
        <f ca="1">IF(_SF_CORE!$A$2="BLOCK",NA(),IF(OR(D8533="",E8533=""),"",E8533-D8533))</f>
        <v/>
      </c>
    </row>
    <row r="8534" spans="6:6" ht="16" x14ac:dyDescent="0.2">
      <c r="F8534" s="47" t="str">
        <f ca="1">IF(_SF_CORE!$A$2="BLOCK",NA(),IF(OR(D8534="",E8534=""),"",E8534-D8534))</f>
        <v/>
      </c>
    </row>
    <row r="8535" spans="6:6" ht="16" x14ac:dyDescent="0.2">
      <c r="F8535" s="47" t="str">
        <f ca="1">IF(_SF_CORE!$A$2="BLOCK",NA(),IF(OR(D8535="",E8535=""),"",E8535-D8535))</f>
        <v/>
      </c>
    </row>
    <row r="8536" spans="6:6" ht="16" x14ac:dyDescent="0.2">
      <c r="F8536" s="47" t="str">
        <f ca="1">IF(_SF_CORE!$A$2="BLOCK",NA(),IF(OR(D8536="",E8536=""),"",E8536-D8536))</f>
        <v/>
      </c>
    </row>
    <row r="8537" spans="6:6" ht="16" x14ac:dyDescent="0.2">
      <c r="F8537" s="47" t="str">
        <f ca="1">IF(_SF_CORE!$A$2="BLOCK",NA(),IF(OR(D8537="",E8537=""),"",E8537-D8537))</f>
        <v/>
      </c>
    </row>
    <row r="8538" spans="6:6" ht="16" x14ac:dyDescent="0.2">
      <c r="F8538" s="47" t="str">
        <f ca="1">IF(_SF_CORE!$A$2="BLOCK",NA(),IF(OR(D8538="",E8538=""),"",E8538-D8538))</f>
        <v/>
      </c>
    </row>
    <row r="8539" spans="6:6" ht="16" x14ac:dyDescent="0.2">
      <c r="F8539" s="47" t="str">
        <f ca="1">IF(_SF_CORE!$A$2="BLOCK",NA(),IF(OR(D8539="",E8539=""),"",E8539-D8539))</f>
        <v/>
      </c>
    </row>
    <row r="8540" spans="6:6" ht="16" x14ac:dyDescent="0.2">
      <c r="F8540" s="47" t="str">
        <f ca="1">IF(_SF_CORE!$A$2="BLOCK",NA(),IF(OR(D8540="",E8540=""),"",E8540-D8540))</f>
        <v/>
      </c>
    </row>
    <row r="8541" spans="6:6" ht="16" x14ac:dyDescent="0.2">
      <c r="F8541" s="47" t="str">
        <f ca="1">IF(_SF_CORE!$A$2="BLOCK",NA(),IF(OR(D8541="",E8541=""),"",E8541-D8541))</f>
        <v/>
      </c>
    </row>
    <row r="8542" spans="6:6" ht="16" x14ac:dyDescent="0.2">
      <c r="F8542" s="47" t="str">
        <f ca="1">IF(_SF_CORE!$A$2="BLOCK",NA(),IF(OR(D8542="",E8542=""),"",E8542-D8542))</f>
        <v/>
      </c>
    </row>
    <row r="8543" spans="6:6" ht="16" x14ac:dyDescent="0.2">
      <c r="F8543" s="47" t="str">
        <f ca="1">IF(_SF_CORE!$A$2="BLOCK",NA(),IF(OR(D8543="",E8543=""),"",E8543-D8543))</f>
        <v/>
      </c>
    </row>
    <row r="8544" spans="6:6" ht="16" x14ac:dyDescent="0.2">
      <c r="F8544" s="47" t="str">
        <f ca="1">IF(_SF_CORE!$A$2="BLOCK",NA(),IF(OR(D8544="",E8544=""),"",E8544-D8544))</f>
        <v/>
      </c>
    </row>
    <row r="8545" spans="6:6" ht="16" x14ac:dyDescent="0.2">
      <c r="F8545" s="47" t="str">
        <f ca="1">IF(_SF_CORE!$A$2="BLOCK",NA(),IF(OR(D8545="",E8545=""),"",E8545-D8545))</f>
        <v/>
      </c>
    </row>
    <row r="8546" spans="6:6" ht="16" x14ac:dyDescent="0.2">
      <c r="F8546" s="47" t="str">
        <f ca="1">IF(_SF_CORE!$A$2="BLOCK",NA(),IF(OR(D8546="",E8546=""),"",E8546-D8546))</f>
        <v/>
      </c>
    </row>
    <row r="8547" spans="6:6" ht="16" x14ac:dyDescent="0.2">
      <c r="F8547" s="47" t="str">
        <f ca="1">IF(_SF_CORE!$A$2="BLOCK",NA(),IF(OR(D8547="",E8547=""),"",E8547-D8547))</f>
        <v/>
      </c>
    </row>
    <row r="8548" spans="6:6" ht="16" x14ac:dyDescent="0.2">
      <c r="F8548" s="47" t="str">
        <f ca="1">IF(_SF_CORE!$A$2="BLOCK",NA(),IF(OR(D8548="",E8548=""),"",E8548-D8548))</f>
        <v/>
      </c>
    </row>
    <row r="8549" spans="6:6" ht="16" x14ac:dyDescent="0.2">
      <c r="F8549" s="47" t="str">
        <f ca="1">IF(_SF_CORE!$A$2="BLOCK",NA(),IF(OR(D8549="",E8549=""),"",E8549-D8549))</f>
        <v/>
      </c>
    </row>
    <row r="8550" spans="6:6" ht="16" x14ac:dyDescent="0.2">
      <c r="F8550" s="47" t="str">
        <f ca="1">IF(_SF_CORE!$A$2="BLOCK",NA(),IF(OR(D8550="",E8550=""),"",E8550-D8550))</f>
        <v/>
      </c>
    </row>
    <row r="8551" spans="6:6" ht="16" x14ac:dyDescent="0.2">
      <c r="F8551" s="47" t="str">
        <f ca="1">IF(_SF_CORE!$A$2="BLOCK",NA(),IF(OR(D8551="",E8551=""),"",E8551-D8551))</f>
        <v/>
      </c>
    </row>
    <row r="8552" spans="6:6" ht="16" x14ac:dyDescent="0.2">
      <c r="F8552" s="47" t="str">
        <f ca="1">IF(_SF_CORE!$A$2="BLOCK",NA(),IF(OR(D8552="",E8552=""),"",E8552-D8552))</f>
        <v/>
      </c>
    </row>
    <row r="8553" spans="6:6" ht="16" x14ac:dyDescent="0.2">
      <c r="F8553" s="47" t="str">
        <f ca="1">IF(_SF_CORE!$A$2="BLOCK",NA(),IF(OR(D8553="",E8553=""),"",E8553-D8553))</f>
        <v/>
      </c>
    </row>
    <row r="8554" spans="6:6" ht="16" x14ac:dyDescent="0.2">
      <c r="F8554" s="47" t="str">
        <f ca="1">IF(_SF_CORE!$A$2="BLOCK",NA(),IF(OR(D8554="",E8554=""),"",E8554-D8554))</f>
        <v/>
      </c>
    </row>
    <row r="8555" spans="6:6" ht="16" x14ac:dyDescent="0.2">
      <c r="F8555" s="47" t="str">
        <f ca="1">IF(_SF_CORE!$A$2="BLOCK",NA(),IF(OR(D8555="",E8555=""),"",E8555-D8555))</f>
        <v/>
      </c>
    </row>
    <row r="8556" spans="6:6" ht="16" x14ac:dyDescent="0.2">
      <c r="F8556" s="47" t="str">
        <f ca="1">IF(_SF_CORE!$A$2="BLOCK",NA(),IF(OR(D8556="",E8556=""),"",E8556-D8556))</f>
        <v/>
      </c>
    </row>
    <row r="8557" spans="6:6" ht="16" x14ac:dyDescent="0.2">
      <c r="F8557" s="47" t="str">
        <f ca="1">IF(_SF_CORE!$A$2="BLOCK",NA(),IF(OR(D8557="",E8557=""),"",E8557-D8557))</f>
        <v/>
      </c>
    </row>
    <row r="8558" spans="6:6" ht="16" x14ac:dyDescent="0.2">
      <c r="F8558" s="47" t="str">
        <f ca="1">IF(_SF_CORE!$A$2="BLOCK",NA(),IF(OR(D8558="",E8558=""),"",E8558-D8558))</f>
        <v/>
      </c>
    </row>
    <row r="8559" spans="6:6" ht="16" x14ac:dyDescent="0.2">
      <c r="F8559" s="47" t="str">
        <f ca="1">IF(_SF_CORE!$A$2="BLOCK",NA(),IF(OR(D8559="",E8559=""),"",E8559-D8559))</f>
        <v/>
      </c>
    </row>
    <row r="8560" spans="6:6" ht="16" x14ac:dyDescent="0.2">
      <c r="F8560" s="47" t="str">
        <f ca="1">IF(_SF_CORE!$A$2="BLOCK",NA(),IF(OR(D8560="",E8560=""),"",E8560-D8560))</f>
        <v/>
      </c>
    </row>
    <row r="8561" spans="6:6" ht="16" x14ac:dyDescent="0.2">
      <c r="F8561" s="47" t="str">
        <f ca="1">IF(_SF_CORE!$A$2="BLOCK",NA(),IF(OR(D8561="",E8561=""),"",E8561-D8561))</f>
        <v/>
      </c>
    </row>
    <row r="8562" spans="6:6" ht="16" x14ac:dyDescent="0.2">
      <c r="F8562" s="47" t="str">
        <f ca="1">IF(_SF_CORE!$A$2="BLOCK",NA(),IF(OR(D8562="",E8562=""),"",E8562-D8562))</f>
        <v/>
      </c>
    </row>
    <row r="8563" spans="6:6" ht="16" x14ac:dyDescent="0.2">
      <c r="F8563" s="47" t="str">
        <f ca="1">IF(_SF_CORE!$A$2="BLOCK",NA(),IF(OR(D8563="",E8563=""),"",E8563-D8563))</f>
        <v/>
      </c>
    </row>
    <row r="8564" spans="6:6" ht="16" x14ac:dyDescent="0.2">
      <c r="F8564" s="47" t="str">
        <f ca="1">IF(_SF_CORE!$A$2="BLOCK",NA(),IF(OR(D8564="",E8564=""),"",E8564-D8564))</f>
        <v/>
      </c>
    </row>
    <row r="8565" spans="6:6" ht="16" x14ac:dyDescent="0.2">
      <c r="F8565" s="47" t="str">
        <f ca="1">IF(_SF_CORE!$A$2="BLOCK",NA(),IF(OR(D8565="",E8565=""),"",E8565-D8565))</f>
        <v/>
      </c>
    </row>
    <row r="8566" spans="6:6" ht="16" x14ac:dyDescent="0.2">
      <c r="F8566" s="47" t="str">
        <f ca="1">IF(_SF_CORE!$A$2="BLOCK",NA(),IF(OR(D8566="",E8566=""),"",E8566-D8566))</f>
        <v/>
      </c>
    </row>
    <row r="8567" spans="6:6" ht="16" x14ac:dyDescent="0.2">
      <c r="F8567" s="47" t="str">
        <f ca="1">IF(_SF_CORE!$A$2="BLOCK",NA(),IF(OR(D8567="",E8567=""),"",E8567-D8567))</f>
        <v/>
      </c>
    </row>
    <row r="8568" spans="6:6" ht="16" x14ac:dyDescent="0.2">
      <c r="F8568" s="47" t="str">
        <f ca="1">IF(_SF_CORE!$A$2="BLOCK",NA(),IF(OR(D8568="",E8568=""),"",E8568-D8568))</f>
        <v/>
      </c>
    </row>
    <row r="8569" spans="6:6" ht="16" x14ac:dyDescent="0.2">
      <c r="F8569" s="47" t="str">
        <f ca="1">IF(_SF_CORE!$A$2="BLOCK",NA(),IF(OR(D8569="",E8569=""),"",E8569-D8569))</f>
        <v/>
      </c>
    </row>
    <row r="8570" spans="6:6" ht="16" x14ac:dyDescent="0.2">
      <c r="F8570" s="47" t="str">
        <f ca="1">IF(_SF_CORE!$A$2="BLOCK",NA(),IF(OR(D8570="",E8570=""),"",E8570-D8570))</f>
        <v/>
      </c>
    </row>
    <row r="8571" spans="6:6" ht="16" x14ac:dyDescent="0.2">
      <c r="F8571" s="47" t="str">
        <f ca="1">IF(_SF_CORE!$A$2="BLOCK",NA(),IF(OR(D8571="",E8571=""),"",E8571-D8571))</f>
        <v/>
      </c>
    </row>
    <row r="8572" spans="6:6" ht="16" x14ac:dyDescent="0.2">
      <c r="F8572" s="47" t="str">
        <f ca="1">IF(_SF_CORE!$A$2="BLOCK",NA(),IF(OR(D8572="",E8572=""),"",E8572-D8572))</f>
        <v/>
      </c>
    </row>
    <row r="8573" spans="6:6" ht="16" x14ac:dyDescent="0.2">
      <c r="F8573" s="47" t="str">
        <f ca="1">IF(_SF_CORE!$A$2="BLOCK",NA(),IF(OR(D8573="",E8573=""),"",E8573-D8573))</f>
        <v/>
      </c>
    </row>
    <row r="8574" spans="6:6" ht="16" x14ac:dyDescent="0.2">
      <c r="F8574" s="47" t="str">
        <f ca="1">IF(_SF_CORE!$A$2="BLOCK",NA(),IF(OR(D8574="",E8574=""),"",E8574-D8574))</f>
        <v/>
      </c>
    </row>
    <row r="8575" spans="6:6" ht="16" x14ac:dyDescent="0.2">
      <c r="F8575" s="47" t="str">
        <f ca="1">IF(_SF_CORE!$A$2="BLOCK",NA(),IF(OR(D8575="",E8575=""),"",E8575-D8575))</f>
        <v/>
      </c>
    </row>
    <row r="8576" spans="6:6" ht="16" x14ac:dyDescent="0.2">
      <c r="F8576" s="47" t="str">
        <f ca="1">IF(_SF_CORE!$A$2="BLOCK",NA(),IF(OR(D8576="",E8576=""),"",E8576-D8576))</f>
        <v/>
      </c>
    </row>
    <row r="8577" spans="6:6" ht="16" x14ac:dyDescent="0.2">
      <c r="F8577" s="47" t="str">
        <f ca="1">IF(_SF_CORE!$A$2="BLOCK",NA(),IF(OR(D8577="",E8577=""),"",E8577-D8577))</f>
        <v/>
      </c>
    </row>
    <row r="8578" spans="6:6" ht="16" x14ac:dyDescent="0.2">
      <c r="F8578" s="47" t="str">
        <f ca="1">IF(_SF_CORE!$A$2="BLOCK",NA(),IF(OR(D8578="",E8578=""),"",E8578-D8578))</f>
        <v/>
      </c>
    </row>
    <row r="8579" spans="6:6" ht="16" x14ac:dyDescent="0.2">
      <c r="F8579" s="47" t="str">
        <f ca="1">IF(_SF_CORE!$A$2="BLOCK",NA(),IF(OR(D8579="",E8579=""),"",E8579-D8579))</f>
        <v/>
      </c>
    </row>
    <row r="8580" spans="6:6" ht="16" x14ac:dyDescent="0.2">
      <c r="F8580" s="47" t="str">
        <f ca="1">IF(_SF_CORE!$A$2="BLOCK",NA(),IF(OR(D8580="",E8580=""),"",E8580-D8580))</f>
        <v/>
      </c>
    </row>
    <row r="8581" spans="6:6" ht="16" x14ac:dyDescent="0.2">
      <c r="F8581" s="47" t="str">
        <f ca="1">IF(_SF_CORE!$A$2="BLOCK",NA(),IF(OR(D8581="",E8581=""),"",E8581-D8581))</f>
        <v/>
      </c>
    </row>
    <row r="8582" spans="6:6" ht="16" x14ac:dyDescent="0.2">
      <c r="F8582" s="47" t="str">
        <f ca="1">IF(_SF_CORE!$A$2="BLOCK",NA(),IF(OR(D8582="",E8582=""),"",E8582-D8582))</f>
        <v/>
      </c>
    </row>
    <row r="8583" spans="6:6" ht="16" x14ac:dyDescent="0.2">
      <c r="F8583" s="47" t="str">
        <f ca="1">IF(_SF_CORE!$A$2="BLOCK",NA(),IF(OR(D8583="",E8583=""),"",E8583-D8583))</f>
        <v/>
      </c>
    </row>
    <row r="8584" spans="6:6" ht="16" x14ac:dyDescent="0.2">
      <c r="F8584" s="47" t="str">
        <f ca="1">IF(_SF_CORE!$A$2="BLOCK",NA(),IF(OR(D8584="",E8584=""),"",E8584-D8584))</f>
        <v/>
      </c>
    </row>
    <row r="8585" spans="6:6" ht="16" x14ac:dyDescent="0.2">
      <c r="F8585" s="47" t="str">
        <f ca="1">IF(_SF_CORE!$A$2="BLOCK",NA(),IF(OR(D8585="",E8585=""),"",E8585-D8585))</f>
        <v/>
      </c>
    </row>
    <row r="8586" spans="6:6" ht="16" x14ac:dyDescent="0.2">
      <c r="F8586" s="47" t="str">
        <f ca="1">IF(_SF_CORE!$A$2="BLOCK",NA(),IF(OR(D8586="",E8586=""),"",E8586-D8586))</f>
        <v/>
      </c>
    </row>
    <row r="8587" spans="6:6" ht="16" x14ac:dyDescent="0.2">
      <c r="F8587" s="47" t="str">
        <f ca="1">IF(_SF_CORE!$A$2="BLOCK",NA(),IF(OR(D8587="",E8587=""),"",E8587-D8587))</f>
        <v/>
      </c>
    </row>
    <row r="8588" spans="6:6" ht="16" x14ac:dyDescent="0.2">
      <c r="F8588" s="47" t="str">
        <f ca="1">IF(_SF_CORE!$A$2="BLOCK",NA(),IF(OR(D8588="",E8588=""),"",E8588-D8588))</f>
        <v/>
      </c>
    </row>
    <row r="8589" spans="6:6" ht="16" x14ac:dyDescent="0.2">
      <c r="F8589" s="47" t="str">
        <f ca="1">IF(_SF_CORE!$A$2="BLOCK",NA(),IF(OR(D8589="",E8589=""),"",E8589-D8589))</f>
        <v/>
      </c>
    </row>
    <row r="8590" spans="6:6" ht="16" x14ac:dyDescent="0.2">
      <c r="F8590" s="47" t="str">
        <f ca="1">IF(_SF_CORE!$A$2="BLOCK",NA(),IF(OR(D8590="",E8590=""),"",E8590-D8590))</f>
        <v/>
      </c>
    </row>
    <row r="8591" spans="6:6" ht="16" x14ac:dyDescent="0.2">
      <c r="F8591" s="47" t="str">
        <f ca="1">IF(_SF_CORE!$A$2="BLOCK",NA(),IF(OR(D8591="",E8591=""),"",E8591-D8591))</f>
        <v/>
      </c>
    </row>
    <row r="8592" spans="6:6" ht="16" x14ac:dyDescent="0.2">
      <c r="F8592" s="47" t="str">
        <f ca="1">IF(_SF_CORE!$A$2="BLOCK",NA(),IF(OR(D8592="",E8592=""),"",E8592-D8592))</f>
        <v/>
      </c>
    </row>
    <row r="8593" spans="6:6" ht="16" x14ac:dyDescent="0.2">
      <c r="F8593" s="47" t="str">
        <f ca="1">IF(_SF_CORE!$A$2="BLOCK",NA(),IF(OR(D8593="",E8593=""),"",E8593-D8593))</f>
        <v/>
      </c>
    </row>
    <row r="8594" spans="6:6" ht="16" x14ac:dyDescent="0.2">
      <c r="F8594" s="47" t="str">
        <f ca="1">IF(_SF_CORE!$A$2="BLOCK",NA(),IF(OR(D8594="",E8594=""),"",E8594-D8594))</f>
        <v/>
      </c>
    </row>
    <row r="8595" spans="6:6" ht="16" x14ac:dyDescent="0.2">
      <c r="F8595" s="47" t="str">
        <f ca="1">IF(_SF_CORE!$A$2="BLOCK",NA(),IF(OR(D8595="",E8595=""),"",E8595-D8595))</f>
        <v/>
      </c>
    </row>
    <row r="8596" spans="6:6" ht="16" x14ac:dyDescent="0.2">
      <c r="F8596" s="47" t="str">
        <f ca="1">IF(_SF_CORE!$A$2="BLOCK",NA(),IF(OR(D8596="",E8596=""),"",E8596-D8596))</f>
        <v/>
      </c>
    </row>
    <row r="8597" spans="6:6" ht="16" x14ac:dyDescent="0.2">
      <c r="F8597" s="47" t="str">
        <f ca="1">IF(_SF_CORE!$A$2="BLOCK",NA(),IF(OR(D8597="",E8597=""),"",E8597-D8597))</f>
        <v/>
      </c>
    </row>
    <row r="8598" spans="6:6" ht="16" x14ac:dyDescent="0.2">
      <c r="F8598" s="47" t="str">
        <f ca="1">IF(_SF_CORE!$A$2="BLOCK",NA(),IF(OR(D8598="",E8598=""),"",E8598-D8598))</f>
        <v/>
      </c>
    </row>
    <row r="8599" spans="6:6" ht="16" x14ac:dyDescent="0.2">
      <c r="F8599" s="47" t="str">
        <f ca="1">IF(_SF_CORE!$A$2="BLOCK",NA(),IF(OR(D8599="",E8599=""),"",E8599-D8599))</f>
        <v/>
      </c>
    </row>
    <row r="8600" spans="6:6" ht="16" x14ac:dyDescent="0.2">
      <c r="F8600" s="47" t="str">
        <f ca="1">IF(_SF_CORE!$A$2="BLOCK",NA(),IF(OR(D8600="",E8600=""),"",E8600-D8600))</f>
        <v/>
      </c>
    </row>
    <row r="8601" spans="6:6" ht="16" x14ac:dyDescent="0.2">
      <c r="F8601" s="47" t="str">
        <f ca="1">IF(_SF_CORE!$A$2="BLOCK",NA(),IF(OR(D8601="",E8601=""),"",E8601-D8601))</f>
        <v/>
      </c>
    </row>
    <row r="8602" spans="6:6" ht="16" x14ac:dyDescent="0.2">
      <c r="F8602" s="47" t="str">
        <f ca="1">IF(_SF_CORE!$A$2="BLOCK",NA(),IF(OR(D8602="",E8602=""),"",E8602-D8602))</f>
        <v/>
      </c>
    </row>
    <row r="8603" spans="6:6" ht="16" x14ac:dyDescent="0.2">
      <c r="F8603" s="47" t="str">
        <f ca="1">IF(_SF_CORE!$A$2="BLOCK",NA(),IF(OR(D8603="",E8603=""),"",E8603-D8603))</f>
        <v/>
      </c>
    </row>
    <row r="8604" spans="6:6" ht="16" x14ac:dyDescent="0.2">
      <c r="F8604" s="47" t="str">
        <f ca="1">IF(_SF_CORE!$A$2="BLOCK",NA(),IF(OR(D8604="",E8604=""),"",E8604-D8604))</f>
        <v/>
      </c>
    </row>
    <row r="8605" spans="6:6" ht="16" x14ac:dyDescent="0.2">
      <c r="F8605" s="47" t="str">
        <f ca="1">IF(_SF_CORE!$A$2="BLOCK",NA(),IF(OR(D8605="",E8605=""),"",E8605-D8605))</f>
        <v/>
      </c>
    </row>
    <row r="8606" spans="6:6" ht="16" x14ac:dyDescent="0.2">
      <c r="F8606" s="47" t="str">
        <f ca="1">IF(_SF_CORE!$A$2="BLOCK",NA(),IF(OR(D8606="",E8606=""),"",E8606-D8606))</f>
        <v/>
      </c>
    </row>
    <row r="8607" spans="6:6" ht="16" x14ac:dyDescent="0.2">
      <c r="F8607" s="47" t="str">
        <f ca="1">IF(_SF_CORE!$A$2="BLOCK",NA(),IF(OR(D8607="",E8607=""),"",E8607-D8607))</f>
        <v/>
      </c>
    </row>
    <row r="8608" spans="6:6" ht="16" x14ac:dyDescent="0.2">
      <c r="F8608" s="47" t="str">
        <f ca="1">IF(_SF_CORE!$A$2="BLOCK",NA(),IF(OR(D8608="",E8608=""),"",E8608-D8608))</f>
        <v/>
      </c>
    </row>
    <row r="8609" spans="6:6" ht="16" x14ac:dyDescent="0.2">
      <c r="F8609" s="47" t="str">
        <f ca="1">IF(_SF_CORE!$A$2="BLOCK",NA(),IF(OR(D8609="",E8609=""),"",E8609-D8609))</f>
        <v/>
      </c>
    </row>
    <row r="8610" spans="6:6" ht="16" x14ac:dyDescent="0.2">
      <c r="F8610" s="47" t="str">
        <f ca="1">IF(_SF_CORE!$A$2="BLOCK",NA(),IF(OR(D8610="",E8610=""),"",E8610-D8610))</f>
        <v/>
      </c>
    </row>
    <row r="8611" spans="6:6" ht="16" x14ac:dyDescent="0.2">
      <c r="F8611" s="47" t="str">
        <f ca="1">IF(_SF_CORE!$A$2="BLOCK",NA(),IF(OR(D8611="",E8611=""),"",E8611-D8611))</f>
        <v/>
      </c>
    </row>
    <row r="8612" spans="6:6" ht="16" x14ac:dyDescent="0.2">
      <c r="F8612" s="47" t="str">
        <f ca="1">IF(_SF_CORE!$A$2="BLOCK",NA(),IF(OR(D8612="",E8612=""),"",E8612-D8612))</f>
        <v/>
      </c>
    </row>
    <row r="8613" spans="6:6" ht="16" x14ac:dyDescent="0.2">
      <c r="F8613" s="47" t="str">
        <f ca="1">IF(_SF_CORE!$A$2="BLOCK",NA(),IF(OR(D8613="",E8613=""),"",E8613-D8613))</f>
        <v/>
      </c>
    </row>
    <row r="8614" spans="6:6" ht="16" x14ac:dyDescent="0.2">
      <c r="F8614" s="47" t="str">
        <f ca="1">IF(_SF_CORE!$A$2="BLOCK",NA(),IF(OR(D8614="",E8614=""),"",E8614-D8614))</f>
        <v/>
      </c>
    </row>
    <row r="8615" spans="6:6" ht="16" x14ac:dyDescent="0.2">
      <c r="F8615" s="47" t="str">
        <f ca="1">IF(_SF_CORE!$A$2="BLOCK",NA(),IF(OR(D8615="",E8615=""),"",E8615-D8615))</f>
        <v/>
      </c>
    </row>
    <row r="8616" spans="6:6" ht="16" x14ac:dyDescent="0.2">
      <c r="F8616" s="47" t="str">
        <f ca="1">IF(_SF_CORE!$A$2="BLOCK",NA(),IF(OR(D8616="",E8616=""),"",E8616-D8616))</f>
        <v/>
      </c>
    </row>
    <row r="8617" spans="6:6" ht="16" x14ac:dyDescent="0.2">
      <c r="F8617" s="47" t="str">
        <f ca="1">IF(_SF_CORE!$A$2="BLOCK",NA(),IF(OR(D8617="",E8617=""),"",E8617-D8617))</f>
        <v/>
      </c>
    </row>
    <row r="8618" spans="6:6" ht="16" x14ac:dyDescent="0.2">
      <c r="F8618" s="47" t="str">
        <f ca="1">IF(_SF_CORE!$A$2="BLOCK",NA(),IF(OR(D8618="",E8618=""),"",E8618-D8618))</f>
        <v/>
      </c>
    </row>
    <row r="8619" spans="6:6" ht="16" x14ac:dyDescent="0.2">
      <c r="F8619" s="47" t="str">
        <f ca="1">IF(_SF_CORE!$A$2="BLOCK",NA(),IF(OR(D8619="",E8619=""),"",E8619-D8619))</f>
        <v/>
      </c>
    </row>
    <row r="8620" spans="6:6" ht="16" x14ac:dyDescent="0.2">
      <c r="F8620" s="47" t="str">
        <f ca="1">IF(_SF_CORE!$A$2="BLOCK",NA(),IF(OR(D8620="",E8620=""),"",E8620-D8620))</f>
        <v/>
      </c>
    </row>
    <row r="8621" spans="6:6" ht="16" x14ac:dyDescent="0.2">
      <c r="F8621" s="47" t="str">
        <f ca="1">IF(_SF_CORE!$A$2="BLOCK",NA(),IF(OR(D8621="",E8621=""),"",E8621-D8621))</f>
        <v/>
      </c>
    </row>
    <row r="8622" spans="6:6" ht="16" x14ac:dyDescent="0.2">
      <c r="F8622" s="47" t="str">
        <f ca="1">IF(_SF_CORE!$A$2="BLOCK",NA(),IF(OR(D8622="",E8622=""),"",E8622-D8622))</f>
        <v/>
      </c>
    </row>
    <row r="8623" spans="6:6" ht="16" x14ac:dyDescent="0.2">
      <c r="F8623" s="47" t="str">
        <f ca="1">IF(_SF_CORE!$A$2="BLOCK",NA(),IF(OR(D8623="",E8623=""),"",E8623-D8623))</f>
        <v/>
      </c>
    </row>
    <row r="8624" spans="6:6" ht="16" x14ac:dyDescent="0.2">
      <c r="F8624" s="47" t="str">
        <f ca="1">IF(_SF_CORE!$A$2="BLOCK",NA(),IF(OR(D8624="",E8624=""),"",E8624-D8624))</f>
        <v/>
      </c>
    </row>
    <row r="8625" spans="6:6" ht="16" x14ac:dyDescent="0.2">
      <c r="F8625" s="47" t="str">
        <f ca="1">IF(_SF_CORE!$A$2="BLOCK",NA(),IF(OR(D8625="",E8625=""),"",E8625-D8625))</f>
        <v/>
      </c>
    </row>
    <row r="8626" spans="6:6" ht="16" x14ac:dyDescent="0.2">
      <c r="F8626" s="47" t="str">
        <f ca="1">IF(_SF_CORE!$A$2="BLOCK",NA(),IF(OR(D8626="",E8626=""),"",E8626-D8626))</f>
        <v/>
      </c>
    </row>
    <row r="8627" spans="6:6" ht="16" x14ac:dyDescent="0.2">
      <c r="F8627" s="47" t="str">
        <f ca="1">IF(_SF_CORE!$A$2="BLOCK",NA(),IF(OR(D8627="",E8627=""),"",E8627-D8627))</f>
        <v/>
      </c>
    </row>
    <row r="8628" spans="6:6" ht="16" x14ac:dyDescent="0.2">
      <c r="F8628" s="47" t="str">
        <f ca="1">IF(_SF_CORE!$A$2="BLOCK",NA(),IF(OR(D8628="",E8628=""),"",E8628-D8628))</f>
        <v/>
      </c>
    </row>
    <row r="8629" spans="6:6" ht="16" x14ac:dyDescent="0.2">
      <c r="F8629" s="47" t="str">
        <f ca="1">IF(_SF_CORE!$A$2="BLOCK",NA(),IF(OR(D8629="",E8629=""),"",E8629-D8629))</f>
        <v/>
      </c>
    </row>
    <row r="8630" spans="6:6" ht="16" x14ac:dyDescent="0.2">
      <c r="F8630" s="47" t="str">
        <f ca="1">IF(_SF_CORE!$A$2="BLOCK",NA(),IF(OR(D8630="",E8630=""),"",E8630-D8630))</f>
        <v/>
      </c>
    </row>
    <row r="8631" spans="6:6" ht="16" x14ac:dyDescent="0.2">
      <c r="F8631" s="47" t="str">
        <f ca="1">IF(_SF_CORE!$A$2="BLOCK",NA(),IF(OR(D8631="",E8631=""),"",E8631-D8631))</f>
        <v/>
      </c>
    </row>
    <row r="8632" spans="6:6" ht="16" x14ac:dyDescent="0.2">
      <c r="F8632" s="47" t="str">
        <f ca="1">IF(_SF_CORE!$A$2="BLOCK",NA(),IF(OR(D8632="",E8632=""),"",E8632-D8632))</f>
        <v/>
      </c>
    </row>
    <row r="8633" spans="6:6" ht="16" x14ac:dyDescent="0.2">
      <c r="F8633" s="47" t="str">
        <f ca="1">IF(_SF_CORE!$A$2="BLOCK",NA(),IF(OR(D8633="",E8633=""),"",E8633-D8633))</f>
        <v/>
      </c>
    </row>
    <row r="8634" spans="6:6" ht="16" x14ac:dyDescent="0.2">
      <c r="F8634" s="47" t="str">
        <f ca="1">IF(_SF_CORE!$A$2="BLOCK",NA(),IF(OR(D8634="",E8634=""),"",E8634-D8634))</f>
        <v/>
      </c>
    </row>
    <row r="8635" spans="6:6" ht="16" x14ac:dyDescent="0.2">
      <c r="F8635" s="47" t="str">
        <f ca="1">IF(_SF_CORE!$A$2="BLOCK",NA(),IF(OR(D8635="",E8635=""),"",E8635-D8635))</f>
        <v/>
      </c>
    </row>
    <row r="8636" spans="6:6" ht="16" x14ac:dyDescent="0.2">
      <c r="F8636" s="47" t="str">
        <f ca="1">IF(_SF_CORE!$A$2="BLOCK",NA(),IF(OR(D8636="",E8636=""),"",E8636-D8636))</f>
        <v/>
      </c>
    </row>
    <row r="8637" spans="6:6" ht="16" x14ac:dyDescent="0.2">
      <c r="F8637" s="47" t="str">
        <f ca="1">IF(_SF_CORE!$A$2="BLOCK",NA(),IF(OR(D8637="",E8637=""),"",E8637-D8637))</f>
        <v/>
      </c>
    </row>
    <row r="8638" spans="6:6" ht="16" x14ac:dyDescent="0.2">
      <c r="F8638" s="47" t="str">
        <f ca="1">IF(_SF_CORE!$A$2="BLOCK",NA(),IF(OR(D8638="",E8638=""),"",E8638-D8638))</f>
        <v/>
      </c>
    </row>
    <row r="8639" spans="6:6" ht="16" x14ac:dyDescent="0.2">
      <c r="F8639" s="47" t="str">
        <f ca="1">IF(_SF_CORE!$A$2="BLOCK",NA(),IF(OR(D8639="",E8639=""),"",E8639-D8639))</f>
        <v/>
      </c>
    </row>
    <row r="8640" spans="6:6" ht="16" x14ac:dyDescent="0.2">
      <c r="F8640" s="47" t="str">
        <f ca="1">IF(_SF_CORE!$A$2="BLOCK",NA(),IF(OR(D8640="",E8640=""),"",E8640-D8640))</f>
        <v/>
      </c>
    </row>
    <row r="8641" spans="6:6" ht="16" x14ac:dyDescent="0.2">
      <c r="F8641" s="47" t="str">
        <f ca="1">IF(_SF_CORE!$A$2="BLOCK",NA(),IF(OR(D8641="",E8641=""),"",E8641-D8641))</f>
        <v/>
      </c>
    </row>
    <row r="8642" spans="6:6" ht="16" x14ac:dyDescent="0.2">
      <c r="F8642" s="47" t="str">
        <f ca="1">IF(_SF_CORE!$A$2="BLOCK",NA(),IF(OR(D8642="",E8642=""),"",E8642-D8642))</f>
        <v/>
      </c>
    </row>
    <row r="8643" spans="6:6" ht="16" x14ac:dyDescent="0.2">
      <c r="F8643" s="47" t="str">
        <f ca="1">IF(_SF_CORE!$A$2="BLOCK",NA(),IF(OR(D8643="",E8643=""),"",E8643-D8643))</f>
        <v/>
      </c>
    </row>
    <row r="8644" spans="6:6" ht="16" x14ac:dyDescent="0.2">
      <c r="F8644" s="47" t="str">
        <f ca="1">IF(_SF_CORE!$A$2="BLOCK",NA(),IF(OR(D8644="",E8644=""),"",E8644-D8644))</f>
        <v/>
      </c>
    </row>
    <row r="8645" spans="6:6" ht="16" x14ac:dyDescent="0.2">
      <c r="F8645" s="47" t="str">
        <f ca="1">IF(_SF_CORE!$A$2="BLOCK",NA(),IF(OR(D8645="",E8645=""),"",E8645-D8645))</f>
        <v/>
      </c>
    </row>
    <row r="8646" spans="6:6" ht="16" x14ac:dyDescent="0.2">
      <c r="F8646" s="47" t="str">
        <f ca="1">IF(_SF_CORE!$A$2="BLOCK",NA(),IF(OR(D8646="",E8646=""),"",E8646-D8646))</f>
        <v/>
      </c>
    </row>
    <row r="8647" spans="6:6" ht="16" x14ac:dyDescent="0.2">
      <c r="F8647" s="47" t="str">
        <f ca="1">IF(_SF_CORE!$A$2="BLOCK",NA(),IF(OR(D8647="",E8647=""),"",E8647-D8647))</f>
        <v/>
      </c>
    </row>
    <row r="8648" spans="6:6" ht="16" x14ac:dyDescent="0.2">
      <c r="F8648" s="47" t="str">
        <f ca="1">IF(_SF_CORE!$A$2="BLOCK",NA(),IF(OR(D8648="",E8648=""),"",E8648-D8648))</f>
        <v/>
      </c>
    </row>
    <row r="8649" spans="6:6" ht="16" x14ac:dyDescent="0.2">
      <c r="F8649" s="47" t="str">
        <f ca="1">IF(_SF_CORE!$A$2="BLOCK",NA(),IF(OR(D8649="",E8649=""),"",E8649-D8649))</f>
        <v/>
      </c>
    </row>
    <row r="8650" spans="6:6" ht="16" x14ac:dyDescent="0.2">
      <c r="F8650" s="47" t="str">
        <f ca="1">IF(_SF_CORE!$A$2="BLOCK",NA(),IF(OR(D8650="",E8650=""),"",E8650-D8650))</f>
        <v/>
      </c>
    </row>
    <row r="8651" spans="6:6" ht="16" x14ac:dyDescent="0.2">
      <c r="F8651" s="47" t="str">
        <f ca="1">IF(_SF_CORE!$A$2="BLOCK",NA(),IF(OR(D8651="",E8651=""),"",E8651-D8651))</f>
        <v/>
      </c>
    </row>
    <row r="8652" spans="6:6" ht="16" x14ac:dyDescent="0.2">
      <c r="F8652" s="47" t="str">
        <f ca="1">IF(_SF_CORE!$A$2="BLOCK",NA(),IF(OR(D8652="",E8652=""),"",E8652-D8652))</f>
        <v/>
      </c>
    </row>
    <row r="8653" spans="6:6" ht="16" x14ac:dyDescent="0.2">
      <c r="F8653" s="47" t="str">
        <f ca="1">IF(_SF_CORE!$A$2="BLOCK",NA(),IF(OR(D8653="",E8653=""),"",E8653-D8653))</f>
        <v/>
      </c>
    </row>
    <row r="8654" spans="6:6" ht="16" x14ac:dyDescent="0.2">
      <c r="F8654" s="47" t="str">
        <f ca="1">IF(_SF_CORE!$A$2="BLOCK",NA(),IF(OR(D8654="",E8654=""),"",E8654-D8654))</f>
        <v/>
      </c>
    </row>
    <row r="8655" spans="6:6" ht="16" x14ac:dyDescent="0.2">
      <c r="F8655" s="47" t="str">
        <f ca="1">IF(_SF_CORE!$A$2="BLOCK",NA(),IF(OR(D8655="",E8655=""),"",E8655-D8655))</f>
        <v/>
      </c>
    </row>
    <row r="8656" spans="6:6" ht="16" x14ac:dyDescent="0.2">
      <c r="F8656" s="47" t="str">
        <f ca="1">IF(_SF_CORE!$A$2="BLOCK",NA(),IF(OR(D8656="",E8656=""),"",E8656-D8656))</f>
        <v/>
      </c>
    </row>
    <row r="8657" spans="6:6" ht="16" x14ac:dyDescent="0.2">
      <c r="F8657" s="47" t="str">
        <f ca="1">IF(_SF_CORE!$A$2="BLOCK",NA(),IF(OR(D8657="",E8657=""),"",E8657-D8657))</f>
        <v/>
      </c>
    </row>
    <row r="8658" spans="6:6" ht="16" x14ac:dyDescent="0.2">
      <c r="F8658" s="47" t="str">
        <f ca="1">IF(_SF_CORE!$A$2="BLOCK",NA(),IF(OR(D8658="",E8658=""),"",E8658-D8658))</f>
        <v/>
      </c>
    </row>
    <row r="8659" spans="6:6" ht="16" x14ac:dyDescent="0.2">
      <c r="F8659" s="47" t="str">
        <f ca="1">IF(_SF_CORE!$A$2="BLOCK",NA(),IF(OR(D8659="",E8659=""),"",E8659-D8659))</f>
        <v/>
      </c>
    </row>
    <row r="8660" spans="6:6" ht="16" x14ac:dyDescent="0.2">
      <c r="F8660" s="47" t="str">
        <f ca="1">IF(_SF_CORE!$A$2="BLOCK",NA(),IF(OR(D8660="",E8660=""),"",E8660-D8660))</f>
        <v/>
      </c>
    </row>
    <row r="8661" spans="6:6" ht="16" x14ac:dyDescent="0.2">
      <c r="F8661" s="47" t="str">
        <f ca="1">IF(_SF_CORE!$A$2="BLOCK",NA(),IF(OR(D8661="",E8661=""),"",E8661-D8661))</f>
        <v/>
      </c>
    </row>
    <row r="8662" spans="6:6" ht="16" x14ac:dyDescent="0.2">
      <c r="F8662" s="47" t="str">
        <f ca="1">IF(_SF_CORE!$A$2="BLOCK",NA(),IF(OR(D8662="",E8662=""),"",E8662-D8662))</f>
        <v/>
      </c>
    </row>
    <row r="8663" spans="6:6" ht="16" x14ac:dyDescent="0.2">
      <c r="F8663" s="47" t="str">
        <f ca="1">IF(_SF_CORE!$A$2="BLOCK",NA(),IF(OR(D8663="",E8663=""),"",E8663-D8663))</f>
        <v/>
      </c>
    </row>
    <row r="8664" spans="6:6" ht="16" x14ac:dyDescent="0.2">
      <c r="F8664" s="47" t="str">
        <f ca="1">IF(_SF_CORE!$A$2="BLOCK",NA(),IF(OR(D8664="",E8664=""),"",E8664-D8664))</f>
        <v/>
      </c>
    </row>
    <row r="8665" spans="6:6" ht="16" x14ac:dyDescent="0.2">
      <c r="F8665" s="47" t="str">
        <f ca="1">IF(_SF_CORE!$A$2="BLOCK",NA(),IF(OR(D8665="",E8665=""),"",E8665-D8665))</f>
        <v/>
      </c>
    </row>
    <row r="8666" spans="6:6" ht="16" x14ac:dyDescent="0.2">
      <c r="F8666" s="47" t="str">
        <f ca="1">IF(_SF_CORE!$A$2="BLOCK",NA(),IF(OR(D8666="",E8666=""),"",E8666-D8666))</f>
        <v/>
      </c>
    </row>
    <row r="8667" spans="6:6" ht="16" x14ac:dyDescent="0.2">
      <c r="F8667" s="47" t="str">
        <f ca="1">IF(_SF_CORE!$A$2="BLOCK",NA(),IF(OR(D8667="",E8667=""),"",E8667-D8667))</f>
        <v/>
      </c>
    </row>
    <row r="8668" spans="6:6" ht="16" x14ac:dyDescent="0.2">
      <c r="F8668" s="47" t="str">
        <f ca="1">IF(_SF_CORE!$A$2="BLOCK",NA(),IF(OR(D8668="",E8668=""),"",E8668-D8668))</f>
        <v/>
      </c>
    </row>
    <row r="8669" spans="6:6" ht="16" x14ac:dyDescent="0.2">
      <c r="F8669" s="47" t="str">
        <f ca="1">IF(_SF_CORE!$A$2="BLOCK",NA(),IF(OR(D8669="",E8669=""),"",E8669-D8669))</f>
        <v/>
      </c>
    </row>
    <row r="8670" spans="6:6" ht="16" x14ac:dyDescent="0.2">
      <c r="F8670" s="47" t="str">
        <f ca="1">IF(_SF_CORE!$A$2="BLOCK",NA(),IF(OR(D8670="",E8670=""),"",E8670-D8670))</f>
        <v/>
      </c>
    </row>
    <row r="8671" spans="6:6" ht="16" x14ac:dyDescent="0.2">
      <c r="F8671" s="47" t="str">
        <f ca="1">IF(_SF_CORE!$A$2="BLOCK",NA(),IF(OR(D8671="",E8671=""),"",E8671-D8671))</f>
        <v/>
      </c>
    </row>
    <row r="8672" spans="6:6" ht="16" x14ac:dyDescent="0.2">
      <c r="F8672" s="47" t="str">
        <f ca="1">IF(_SF_CORE!$A$2="BLOCK",NA(),IF(OR(D8672="",E8672=""),"",E8672-D8672))</f>
        <v/>
      </c>
    </row>
    <row r="8673" spans="6:6" ht="16" x14ac:dyDescent="0.2">
      <c r="F8673" s="47" t="str">
        <f ca="1">IF(_SF_CORE!$A$2="BLOCK",NA(),IF(OR(D8673="",E8673=""),"",E8673-D8673))</f>
        <v/>
      </c>
    </row>
    <row r="8674" spans="6:6" ht="16" x14ac:dyDescent="0.2">
      <c r="F8674" s="47" t="str">
        <f ca="1">IF(_SF_CORE!$A$2="BLOCK",NA(),IF(OR(D8674="",E8674=""),"",E8674-D8674))</f>
        <v/>
      </c>
    </row>
    <row r="8675" spans="6:6" ht="16" x14ac:dyDescent="0.2">
      <c r="F8675" s="47" t="str">
        <f ca="1">IF(_SF_CORE!$A$2="BLOCK",NA(),IF(OR(D8675="",E8675=""),"",E8675-D8675))</f>
        <v/>
      </c>
    </row>
    <row r="8676" spans="6:6" ht="16" x14ac:dyDescent="0.2">
      <c r="F8676" s="47" t="str">
        <f ca="1">IF(_SF_CORE!$A$2="BLOCK",NA(),IF(OR(D8676="",E8676=""),"",E8676-D8676))</f>
        <v/>
      </c>
    </row>
    <row r="8677" spans="6:6" ht="16" x14ac:dyDescent="0.2">
      <c r="F8677" s="47" t="str">
        <f ca="1">IF(_SF_CORE!$A$2="BLOCK",NA(),IF(OR(D8677="",E8677=""),"",E8677-D8677))</f>
        <v/>
      </c>
    </row>
    <row r="8678" spans="6:6" ht="16" x14ac:dyDescent="0.2">
      <c r="F8678" s="47" t="str">
        <f ca="1">IF(_SF_CORE!$A$2="BLOCK",NA(),IF(OR(D8678="",E8678=""),"",E8678-D8678))</f>
        <v/>
      </c>
    </row>
    <row r="8679" spans="6:6" ht="16" x14ac:dyDescent="0.2">
      <c r="F8679" s="47" t="str">
        <f ca="1">IF(_SF_CORE!$A$2="BLOCK",NA(),IF(OR(D8679="",E8679=""),"",E8679-D8679))</f>
        <v/>
      </c>
    </row>
    <row r="8680" spans="6:6" ht="16" x14ac:dyDescent="0.2">
      <c r="F8680" s="47" t="str">
        <f ca="1">IF(_SF_CORE!$A$2="BLOCK",NA(),IF(OR(D8680="",E8680=""),"",E8680-D8680))</f>
        <v/>
      </c>
    </row>
    <row r="8681" spans="6:6" ht="16" x14ac:dyDescent="0.2">
      <c r="F8681" s="47" t="str">
        <f ca="1">IF(_SF_CORE!$A$2="BLOCK",NA(),IF(OR(D8681="",E8681=""),"",E8681-D8681))</f>
        <v/>
      </c>
    </row>
    <row r="8682" spans="6:6" ht="16" x14ac:dyDescent="0.2">
      <c r="F8682" s="47" t="str">
        <f ca="1">IF(_SF_CORE!$A$2="BLOCK",NA(),IF(OR(D8682="",E8682=""),"",E8682-D8682))</f>
        <v/>
      </c>
    </row>
    <row r="8683" spans="6:6" ht="16" x14ac:dyDescent="0.2">
      <c r="F8683" s="47" t="str">
        <f ca="1">IF(_SF_CORE!$A$2="BLOCK",NA(),IF(OR(D8683="",E8683=""),"",E8683-D8683))</f>
        <v/>
      </c>
    </row>
    <row r="8684" spans="6:6" ht="16" x14ac:dyDescent="0.2">
      <c r="F8684" s="47" t="str">
        <f ca="1">IF(_SF_CORE!$A$2="BLOCK",NA(),IF(OR(D8684="",E8684=""),"",E8684-D8684))</f>
        <v/>
      </c>
    </row>
    <row r="8685" spans="6:6" ht="16" x14ac:dyDescent="0.2">
      <c r="F8685" s="47" t="str">
        <f ca="1">IF(_SF_CORE!$A$2="BLOCK",NA(),IF(OR(D8685="",E8685=""),"",E8685-D8685))</f>
        <v/>
      </c>
    </row>
    <row r="8686" spans="6:6" ht="16" x14ac:dyDescent="0.2">
      <c r="F8686" s="47" t="str">
        <f ca="1">IF(_SF_CORE!$A$2="BLOCK",NA(),IF(OR(D8686="",E8686=""),"",E8686-D8686))</f>
        <v/>
      </c>
    </row>
    <row r="8687" spans="6:6" ht="16" x14ac:dyDescent="0.2">
      <c r="F8687" s="47" t="str">
        <f ca="1">IF(_SF_CORE!$A$2="BLOCK",NA(),IF(OR(D8687="",E8687=""),"",E8687-D8687))</f>
        <v/>
      </c>
    </row>
    <row r="8688" spans="6:6" ht="16" x14ac:dyDescent="0.2">
      <c r="F8688" s="47" t="str">
        <f ca="1">IF(_SF_CORE!$A$2="BLOCK",NA(),IF(OR(D8688="",E8688=""),"",E8688-D8688))</f>
        <v/>
      </c>
    </row>
    <row r="8689" spans="6:6" ht="16" x14ac:dyDescent="0.2">
      <c r="F8689" s="47" t="str">
        <f ca="1">IF(_SF_CORE!$A$2="BLOCK",NA(),IF(OR(D8689="",E8689=""),"",E8689-D8689))</f>
        <v/>
      </c>
    </row>
    <row r="8690" spans="6:6" ht="16" x14ac:dyDescent="0.2">
      <c r="F8690" s="47" t="str">
        <f ca="1">IF(_SF_CORE!$A$2="BLOCK",NA(),IF(OR(D8690="",E8690=""),"",E8690-D8690))</f>
        <v/>
      </c>
    </row>
    <row r="8691" spans="6:6" ht="16" x14ac:dyDescent="0.2">
      <c r="F8691" s="47" t="str">
        <f ca="1">IF(_SF_CORE!$A$2="BLOCK",NA(),IF(OR(D8691="",E8691=""),"",E8691-D8691))</f>
        <v/>
      </c>
    </row>
    <row r="8692" spans="6:6" ht="16" x14ac:dyDescent="0.2">
      <c r="F8692" s="47" t="str">
        <f ca="1">IF(_SF_CORE!$A$2="BLOCK",NA(),IF(OR(D8692="",E8692=""),"",E8692-D8692))</f>
        <v/>
      </c>
    </row>
    <row r="8693" spans="6:6" ht="16" x14ac:dyDescent="0.2">
      <c r="F8693" s="47" t="str">
        <f ca="1">IF(_SF_CORE!$A$2="BLOCK",NA(),IF(OR(D8693="",E8693=""),"",E8693-D8693))</f>
        <v/>
      </c>
    </row>
    <row r="8694" spans="6:6" ht="16" x14ac:dyDescent="0.2">
      <c r="F8694" s="47" t="str">
        <f ca="1">IF(_SF_CORE!$A$2="BLOCK",NA(),IF(OR(D8694="",E8694=""),"",E8694-D8694))</f>
        <v/>
      </c>
    </row>
    <row r="8695" spans="6:6" ht="16" x14ac:dyDescent="0.2">
      <c r="F8695" s="47" t="str">
        <f ca="1">IF(_SF_CORE!$A$2="BLOCK",NA(),IF(OR(D8695="",E8695=""),"",E8695-D8695))</f>
        <v/>
      </c>
    </row>
    <row r="8696" spans="6:6" ht="16" x14ac:dyDescent="0.2">
      <c r="F8696" s="47" t="str">
        <f ca="1">IF(_SF_CORE!$A$2="BLOCK",NA(),IF(OR(D8696="",E8696=""),"",E8696-D8696))</f>
        <v/>
      </c>
    </row>
    <row r="8697" spans="6:6" ht="16" x14ac:dyDescent="0.2">
      <c r="F8697" s="47" t="str">
        <f ca="1">IF(_SF_CORE!$A$2="BLOCK",NA(),IF(OR(D8697="",E8697=""),"",E8697-D8697))</f>
        <v/>
      </c>
    </row>
    <row r="8698" spans="6:6" ht="16" x14ac:dyDescent="0.2">
      <c r="F8698" s="47" t="str">
        <f ca="1">IF(_SF_CORE!$A$2="BLOCK",NA(),IF(OR(D8698="",E8698=""),"",E8698-D8698))</f>
        <v/>
      </c>
    </row>
    <row r="8699" spans="6:6" ht="16" x14ac:dyDescent="0.2">
      <c r="F8699" s="47" t="str">
        <f ca="1">IF(_SF_CORE!$A$2="BLOCK",NA(),IF(OR(D8699="",E8699=""),"",E8699-D8699))</f>
        <v/>
      </c>
    </row>
    <row r="8700" spans="6:6" ht="16" x14ac:dyDescent="0.2">
      <c r="F8700" s="47" t="str">
        <f ca="1">IF(_SF_CORE!$A$2="BLOCK",NA(),IF(OR(D8700="",E8700=""),"",E8700-D8700))</f>
        <v/>
      </c>
    </row>
    <row r="8701" spans="6:6" ht="16" x14ac:dyDescent="0.2">
      <c r="F8701" s="47" t="str">
        <f ca="1">IF(_SF_CORE!$A$2="BLOCK",NA(),IF(OR(D8701="",E8701=""),"",E8701-D8701))</f>
        <v/>
      </c>
    </row>
    <row r="8702" spans="6:6" ht="16" x14ac:dyDescent="0.2">
      <c r="F8702" s="47" t="str">
        <f ca="1">IF(_SF_CORE!$A$2="BLOCK",NA(),IF(OR(D8702="",E8702=""),"",E8702-D8702))</f>
        <v/>
      </c>
    </row>
    <row r="8703" spans="6:6" ht="16" x14ac:dyDescent="0.2">
      <c r="F8703" s="47" t="str">
        <f ca="1">IF(_SF_CORE!$A$2="BLOCK",NA(),IF(OR(D8703="",E8703=""),"",E8703-D8703))</f>
        <v/>
      </c>
    </row>
    <row r="8704" spans="6:6" ht="16" x14ac:dyDescent="0.2">
      <c r="F8704" s="47" t="str">
        <f ca="1">IF(_SF_CORE!$A$2="BLOCK",NA(),IF(OR(D8704="",E8704=""),"",E8704-D8704))</f>
        <v/>
      </c>
    </row>
    <row r="8705" spans="6:6" ht="16" x14ac:dyDescent="0.2">
      <c r="F8705" s="47" t="str">
        <f ca="1">IF(_SF_CORE!$A$2="BLOCK",NA(),IF(OR(D8705="",E8705=""),"",E8705-D8705))</f>
        <v/>
      </c>
    </row>
    <row r="8706" spans="6:6" ht="16" x14ac:dyDescent="0.2">
      <c r="F8706" s="47" t="str">
        <f ca="1">IF(_SF_CORE!$A$2="BLOCK",NA(),IF(OR(D8706="",E8706=""),"",E8706-D8706))</f>
        <v/>
      </c>
    </row>
    <row r="8707" spans="6:6" ht="16" x14ac:dyDescent="0.2">
      <c r="F8707" s="47" t="str">
        <f ca="1">IF(_SF_CORE!$A$2="BLOCK",NA(),IF(OR(D8707="",E8707=""),"",E8707-D8707))</f>
        <v/>
      </c>
    </row>
    <row r="8708" spans="6:6" ht="16" x14ac:dyDescent="0.2">
      <c r="F8708" s="47" t="str">
        <f ca="1">IF(_SF_CORE!$A$2="BLOCK",NA(),IF(OR(D8708="",E8708=""),"",E8708-D8708))</f>
        <v/>
      </c>
    </row>
    <row r="8709" spans="6:6" ht="16" x14ac:dyDescent="0.2">
      <c r="F8709" s="47" t="str">
        <f ca="1">IF(_SF_CORE!$A$2="BLOCK",NA(),IF(OR(D8709="",E8709=""),"",E8709-D8709))</f>
        <v/>
      </c>
    </row>
    <row r="8710" spans="6:6" ht="16" x14ac:dyDescent="0.2">
      <c r="F8710" s="47" t="str">
        <f ca="1">IF(_SF_CORE!$A$2="BLOCK",NA(),IF(OR(D8710="",E8710=""),"",E8710-D8710))</f>
        <v/>
      </c>
    </row>
    <row r="8711" spans="6:6" ht="16" x14ac:dyDescent="0.2">
      <c r="F8711" s="47" t="str">
        <f ca="1">IF(_SF_CORE!$A$2="BLOCK",NA(),IF(OR(D8711="",E8711=""),"",E8711-D8711))</f>
        <v/>
      </c>
    </row>
    <row r="8712" spans="6:6" ht="16" x14ac:dyDescent="0.2">
      <c r="F8712" s="47" t="str">
        <f ca="1">IF(_SF_CORE!$A$2="BLOCK",NA(),IF(OR(D8712="",E8712=""),"",E8712-D8712))</f>
        <v/>
      </c>
    </row>
    <row r="8713" spans="6:6" ht="16" x14ac:dyDescent="0.2">
      <c r="F8713" s="47" t="str">
        <f ca="1">IF(_SF_CORE!$A$2="BLOCK",NA(),IF(OR(D8713="",E8713=""),"",E8713-D8713))</f>
        <v/>
      </c>
    </row>
    <row r="8714" spans="6:6" ht="16" x14ac:dyDescent="0.2">
      <c r="F8714" s="47" t="str">
        <f ca="1">IF(_SF_CORE!$A$2="BLOCK",NA(),IF(OR(D8714="",E8714=""),"",E8714-D8714))</f>
        <v/>
      </c>
    </row>
    <row r="8715" spans="6:6" ht="16" x14ac:dyDescent="0.2">
      <c r="F8715" s="47" t="str">
        <f ca="1">IF(_SF_CORE!$A$2="BLOCK",NA(),IF(OR(D8715="",E8715=""),"",E8715-D8715))</f>
        <v/>
      </c>
    </row>
    <row r="8716" spans="6:6" ht="16" x14ac:dyDescent="0.2">
      <c r="F8716" s="47" t="str">
        <f ca="1">IF(_SF_CORE!$A$2="BLOCK",NA(),IF(OR(D8716="",E8716=""),"",E8716-D8716))</f>
        <v/>
      </c>
    </row>
    <row r="8717" spans="6:6" ht="16" x14ac:dyDescent="0.2">
      <c r="F8717" s="47" t="str">
        <f ca="1">IF(_SF_CORE!$A$2="BLOCK",NA(),IF(OR(D8717="",E8717=""),"",E8717-D8717))</f>
        <v/>
      </c>
    </row>
    <row r="8718" spans="6:6" ht="16" x14ac:dyDescent="0.2">
      <c r="F8718" s="47" t="str">
        <f ca="1">IF(_SF_CORE!$A$2="BLOCK",NA(),IF(OR(D8718="",E8718=""),"",E8718-D8718))</f>
        <v/>
      </c>
    </row>
    <row r="8719" spans="6:6" ht="16" x14ac:dyDescent="0.2">
      <c r="F8719" s="47" t="str">
        <f ca="1">IF(_SF_CORE!$A$2="BLOCK",NA(),IF(OR(D8719="",E8719=""),"",E8719-D8719))</f>
        <v/>
      </c>
    </row>
    <row r="8720" spans="6:6" ht="16" x14ac:dyDescent="0.2">
      <c r="F8720" s="47" t="str">
        <f ca="1">IF(_SF_CORE!$A$2="BLOCK",NA(),IF(OR(D8720="",E8720=""),"",E8720-D8720))</f>
        <v/>
      </c>
    </row>
    <row r="8721" spans="6:6" ht="16" x14ac:dyDescent="0.2">
      <c r="F8721" s="47" t="str">
        <f ca="1">IF(_SF_CORE!$A$2="BLOCK",NA(),IF(OR(D8721="",E8721=""),"",E8721-D8721))</f>
        <v/>
      </c>
    </row>
    <row r="8722" spans="6:6" ht="16" x14ac:dyDescent="0.2">
      <c r="F8722" s="47" t="str">
        <f ca="1">IF(_SF_CORE!$A$2="BLOCK",NA(),IF(OR(D8722="",E8722=""),"",E8722-D8722))</f>
        <v/>
      </c>
    </row>
    <row r="8723" spans="6:6" ht="16" x14ac:dyDescent="0.2">
      <c r="F8723" s="47" t="str">
        <f ca="1">IF(_SF_CORE!$A$2="BLOCK",NA(),IF(OR(D8723="",E8723=""),"",E8723-D8723))</f>
        <v/>
      </c>
    </row>
    <row r="8724" spans="6:6" ht="16" x14ac:dyDescent="0.2">
      <c r="F8724" s="47" t="str">
        <f ca="1">IF(_SF_CORE!$A$2="BLOCK",NA(),IF(OR(D8724="",E8724=""),"",E8724-D8724))</f>
        <v/>
      </c>
    </row>
    <row r="8725" spans="6:6" ht="16" x14ac:dyDescent="0.2">
      <c r="F8725" s="47" t="str">
        <f ca="1">IF(_SF_CORE!$A$2="BLOCK",NA(),IF(OR(D8725="",E8725=""),"",E8725-D8725))</f>
        <v/>
      </c>
    </row>
    <row r="8726" spans="6:6" ht="16" x14ac:dyDescent="0.2">
      <c r="F8726" s="47" t="str">
        <f ca="1">IF(_SF_CORE!$A$2="BLOCK",NA(),IF(OR(D8726="",E8726=""),"",E8726-D8726))</f>
        <v/>
      </c>
    </row>
    <row r="8727" spans="6:6" ht="16" x14ac:dyDescent="0.2">
      <c r="F8727" s="47" t="str">
        <f ca="1">IF(_SF_CORE!$A$2="BLOCK",NA(),IF(OR(D8727="",E8727=""),"",E8727-D8727))</f>
        <v/>
      </c>
    </row>
    <row r="8728" spans="6:6" ht="16" x14ac:dyDescent="0.2">
      <c r="F8728" s="47" t="str">
        <f ca="1">IF(_SF_CORE!$A$2="BLOCK",NA(),IF(OR(D8728="",E8728=""),"",E8728-D8728))</f>
        <v/>
      </c>
    </row>
    <row r="8729" spans="6:6" ht="16" x14ac:dyDescent="0.2">
      <c r="F8729" s="47" t="str">
        <f ca="1">IF(_SF_CORE!$A$2="BLOCK",NA(),IF(OR(D8729="",E8729=""),"",E8729-D8729))</f>
        <v/>
      </c>
    </row>
    <row r="8730" spans="6:6" ht="16" x14ac:dyDescent="0.2">
      <c r="F8730" s="47" t="str">
        <f ca="1">IF(_SF_CORE!$A$2="BLOCK",NA(),IF(OR(D8730="",E8730=""),"",E8730-D8730))</f>
        <v/>
      </c>
    </row>
    <row r="8731" spans="6:6" ht="16" x14ac:dyDescent="0.2">
      <c r="F8731" s="47" t="str">
        <f ca="1">IF(_SF_CORE!$A$2="BLOCK",NA(),IF(OR(D8731="",E8731=""),"",E8731-D8731))</f>
        <v/>
      </c>
    </row>
    <row r="8732" spans="6:6" ht="16" x14ac:dyDescent="0.2">
      <c r="F8732" s="47" t="str">
        <f ca="1">IF(_SF_CORE!$A$2="BLOCK",NA(),IF(OR(D8732="",E8732=""),"",E8732-D8732))</f>
        <v/>
      </c>
    </row>
    <row r="8733" spans="6:6" ht="16" x14ac:dyDescent="0.2">
      <c r="F8733" s="47" t="str">
        <f ca="1">IF(_SF_CORE!$A$2="BLOCK",NA(),IF(OR(D8733="",E8733=""),"",E8733-D8733))</f>
        <v/>
      </c>
    </row>
    <row r="8734" spans="6:6" ht="16" x14ac:dyDescent="0.2">
      <c r="F8734" s="47" t="str">
        <f ca="1">IF(_SF_CORE!$A$2="BLOCK",NA(),IF(OR(D8734="",E8734=""),"",E8734-D8734))</f>
        <v/>
      </c>
    </row>
    <row r="8735" spans="6:6" ht="16" x14ac:dyDescent="0.2">
      <c r="F8735" s="47" t="str">
        <f ca="1">IF(_SF_CORE!$A$2="BLOCK",NA(),IF(OR(D8735="",E8735=""),"",E8735-D8735))</f>
        <v/>
      </c>
    </row>
    <row r="8736" spans="6:6" ht="16" x14ac:dyDescent="0.2">
      <c r="F8736" s="47" t="str">
        <f ca="1">IF(_SF_CORE!$A$2="BLOCK",NA(),IF(OR(D8736="",E8736=""),"",E8736-D8736))</f>
        <v/>
      </c>
    </row>
    <row r="8737" spans="6:6" ht="16" x14ac:dyDescent="0.2">
      <c r="F8737" s="47" t="str">
        <f ca="1">IF(_SF_CORE!$A$2="BLOCK",NA(),IF(OR(D8737="",E8737=""),"",E8737-D8737))</f>
        <v/>
      </c>
    </row>
    <row r="8738" spans="6:6" ht="16" x14ac:dyDescent="0.2">
      <c r="F8738" s="47" t="str">
        <f ca="1">IF(_SF_CORE!$A$2="BLOCK",NA(),IF(OR(D8738="",E8738=""),"",E8738-D8738))</f>
        <v/>
      </c>
    </row>
    <row r="8739" spans="6:6" ht="16" x14ac:dyDescent="0.2">
      <c r="F8739" s="47" t="str">
        <f ca="1">IF(_SF_CORE!$A$2="BLOCK",NA(),IF(OR(D8739="",E8739=""),"",E8739-D8739))</f>
        <v/>
      </c>
    </row>
    <row r="8740" spans="6:6" ht="16" x14ac:dyDescent="0.2">
      <c r="F8740" s="47" t="str">
        <f ca="1">IF(_SF_CORE!$A$2="BLOCK",NA(),IF(OR(D8740="",E8740=""),"",E8740-D8740))</f>
        <v/>
      </c>
    </row>
    <row r="8741" spans="6:6" ht="16" x14ac:dyDescent="0.2">
      <c r="F8741" s="47" t="str">
        <f ca="1">IF(_SF_CORE!$A$2="BLOCK",NA(),IF(OR(D8741="",E8741=""),"",E8741-D8741))</f>
        <v/>
      </c>
    </row>
    <row r="8742" spans="6:6" ht="16" x14ac:dyDescent="0.2">
      <c r="F8742" s="47" t="str">
        <f ca="1">IF(_SF_CORE!$A$2="BLOCK",NA(),IF(OR(D8742="",E8742=""),"",E8742-D8742))</f>
        <v/>
      </c>
    </row>
    <row r="8743" spans="6:6" ht="16" x14ac:dyDescent="0.2">
      <c r="F8743" s="47" t="str">
        <f ca="1">IF(_SF_CORE!$A$2="BLOCK",NA(),IF(OR(D8743="",E8743=""),"",E8743-D8743))</f>
        <v/>
      </c>
    </row>
    <row r="8744" spans="6:6" ht="16" x14ac:dyDescent="0.2">
      <c r="F8744" s="47" t="str">
        <f ca="1">IF(_SF_CORE!$A$2="BLOCK",NA(),IF(OR(D8744="",E8744=""),"",E8744-D8744))</f>
        <v/>
      </c>
    </row>
    <row r="8745" spans="6:6" ht="16" x14ac:dyDescent="0.2">
      <c r="F8745" s="47" t="str">
        <f ca="1">IF(_SF_CORE!$A$2="BLOCK",NA(),IF(OR(D8745="",E8745=""),"",E8745-D8745))</f>
        <v/>
      </c>
    </row>
    <row r="8746" spans="6:6" ht="16" x14ac:dyDescent="0.2">
      <c r="F8746" s="47" t="str">
        <f ca="1">IF(_SF_CORE!$A$2="BLOCK",NA(),IF(OR(D8746="",E8746=""),"",E8746-D8746))</f>
        <v/>
      </c>
    </row>
    <row r="8747" spans="6:6" ht="16" x14ac:dyDescent="0.2">
      <c r="F8747" s="47" t="str">
        <f ca="1">IF(_SF_CORE!$A$2="BLOCK",NA(),IF(OR(D8747="",E8747=""),"",E8747-D8747))</f>
        <v/>
      </c>
    </row>
    <row r="8748" spans="6:6" ht="16" x14ac:dyDescent="0.2">
      <c r="F8748" s="47" t="str">
        <f ca="1">IF(_SF_CORE!$A$2="BLOCK",NA(),IF(OR(D8748="",E8748=""),"",E8748-D8748))</f>
        <v/>
      </c>
    </row>
    <row r="8749" spans="6:6" ht="16" x14ac:dyDescent="0.2">
      <c r="F8749" s="47" t="str">
        <f ca="1">IF(_SF_CORE!$A$2="BLOCK",NA(),IF(OR(D8749="",E8749=""),"",E8749-D8749))</f>
        <v/>
      </c>
    </row>
    <row r="8750" spans="6:6" ht="16" x14ac:dyDescent="0.2">
      <c r="F8750" s="47" t="str">
        <f ca="1">IF(_SF_CORE!$A$2="BLOCK",NA(),IF(OR(D8750="",E8750=""),"",E8750-D8750))</f>
        <v/>
      </c>
    </row>
    <row r="8751" spans="6:6" ht="16" x14ac:dyDescent="0.2">
      <c r="F8751" s="47" t="str">
        <f ca="1">IF(_SF_CORE!$A$2="BLOCK",NA(),IF(OR(D8751="",E8751=""),"",E8751-D8751))</f>
        <v/>
      </c>
    </row>
    <row r="8752" spans="6:6" ht="16" x14ac:dyDescent="0.2">
      <c r="F8752" s="47" t="str">
        <f ca="1">IF(_SF_CORE!$A$2="BLOCK",NA(),IF(OR(D8752="",E8752=""),"",E8752-D8752))</f>
        <v/>
      </c>
    </row>
    <row r="8753" spans="6:6" ht="16" x14ac:dyDescent="0.2">
      <c r="F8753" s="47" t="str">
        <f ca="1">IF(_SF_CORE!$A$2="BLOCK",NA(),IF(OR(D8753="",E8753=""),"",E8753-D8753))</f>
        <v/>
      </c>
    </row>
    <row r="8754" spans="6:6" ht="16" x14ac:dyDescent="0.2">
      <c r="F8754" s="47" t="str">
        <f ca="1">IF(_SF_CORE!$A$2="BLOCK",NA(),IF(OR(D8754="",E8754=""),"",E8754-D8754))</f>
        <v/>
      </c>
    </row>
    <row r="8755" spans="6:6" ht="16" x14ac:dyDescent="0.2">
      <c r="F8755" s="47" t="str">
        <f ca="1">IF(_SF_CORE!$A$2="BLOCK",NA(),IF(OR(D8755="",E8755=""),"",E8755-D8755))</f>
        <v/>
      </c>
    </row>
    <row r="8756" spans="6:6" ht="16" x14ac:dyDescent="0.2">
      <c r="F8756" s="47" t="str">
        <f ca="1">IF(_SF_CORE!$A$2="BLOCK",NA(),IF(OR(D8756="",E8756=""),"",E8756-D8756))</f>
        <v/>
      </c>
    </row>
    <row r="8757" spans="6:6" ht="16" x14ac:dyDescent="0.2">
      <c r="F8757" s="47" t="str">
        <f ca="1">IF(_SF_CORE!$A$2="BLOCK",NA(),IF(OR(D8757="",E8757=""),"",E8757-D8757))</f>
        <v/>
      </c>
    </row>
    <row r="8758" spans="6:6" ht="16" x14ac:dyDescent="0.2">
      <c r="F8758" s="47" t="str">
        <f ca="1">IF(_SF_CORE!$A$2="BLOCK",NA(),IF(OR(D8758="",E8758=""),"",E8758-D8758))</f>
        <v/>
      </c>
    </row>
    <row r="8759" spans="6:6" ht="16" x14ac:dyDescent="0.2">
      <c r="F8759" s="47" t="str">
        <f ca="1">IF(_SF_CORE!$A$2="BLOCK",NA(),IF(OR(D8759="",E8759=""),"",E8759-D8759))</f>
        <v/>
      </c>
    </row>
    <row r="8760" spans="6:6" ht="16" x14ac:dyDescent="0.2">
      <c r="F8760" s="47" t="str">
        <f ca="1">IF(_SF_CORE!$A$2="BLOCK",NA(),IF(OR(D8760="",E8760=""),"",E8760-D8760))</f>
        <v/>
      </c>
    </row>
    <row r="8761" spans="6:6" ht="16" x14ac:dyDescent="0.2">
      <c r="F8761" s="47" t="str">
        <f ca="1">IF(_SF_CORE!$A$2="BLOCK",NA(),IF(OR(D8761="",E8761=""),"",E8761-D8761))</f>
        <v/>
      </c>
    </row>
    <row r="8762" spans="6:6" ht="16" x14ac:dyDescent="0.2">
      <c r="F8762" s="47" t="str">
        <f ca="1">IF(_SF_CORE!$A$2="BLOCK",NA(),IF(OR(D8762="",E8762=""),"",E8762-D8762))</f>
        <v/>
      </c>
    </row>
    <row r="8763" spans="6:6" ht="16" x14ac:dyDescent="0.2">
      <c r="F8763" s="47" t="str">
        <f ca="1">IF(_SF_CORE!$A$2="BLOCK",NA(),IF(OR(D8763="",E8763=""),"",E8763-D8763))</f>
        <v/>
      </c>
    </row>
    <row r="8764" spans="6:6" ht="16" x14ac:dyDescent="0.2">
      <c r="F8764" s="47" t="str">
        <f ca="1">IF(_SF_CORE!$A$2="BLOCK",NA(),IF(OR(D8764="",E8764=""),"",E8764-D8764))</f>
        <v/>
      </c>
    </row>
    <row r="8765" spans="6:6" ht="16" x14ac:dyDescent="0.2">
      <c r="F8765" s="47" t="str">
        <f ca="1">IF(_SF_CORE!$A$2="BLOCK",NA(),IF(OR(D8765="",E8765=""),"",E8765-D8765))</f>
        <v/>
      </c>
    </row>
    <row r="8766" spans="6:6" ht="16" x14ac:dyDescent="0.2">
      <c r="F8766" s="47" t="str">
        <f ca="1">IF(_SF_CORE!$A$2="BLOCK",NA(),IF(OR(D8766="",E8766=""),"",E8766-D8766))</f>
        <v/>
      </c>
    </row>
    <row r="8767" spans="6:6" ht="16" x14ac:dyDescent="0.2">
      <c r="F8767" s="47" t="str">
        <f ca="1">IF(_SF_CORE!$A$2="BLOCK",NA(),IF(OR(D8767="",E8767=""),"",E8767-D8767))</f>
        <v/>
      </c>
    </row>
    <row r="8768" spans="6:6" ht="16" x14ac:dyDescent="0.2">
      <c r="F8768" s="47" t="str">
        <f ca="1">IF(_SF_CORE!$A$2="BLOCK",NA(),IF(OR(D8768="",E8768=""),"",E8768-D8768))</f>
        <v/>
      </c>
    </row>
    <row r="8769" spans="6:6" ht="16" x14ac:dyDescent="0.2">
      <c r="F8769" s="47" t="str">
        <f ca="1">IF(_SF_CORE!$A$2="BLOCK",NA(),IF(OR(D8769="",E8769=""),"",E8769-D8769))</f>
        <v/>
      </c>
    </row>
    <row r="8770" spans="6:6" ht="16" x14ac:dyDescent="0.2">
      <c r="F8770" s="47" t="str">
        <f ca="1">IF(_SF_CORE!$A$2="BLOCK",NA(),IF(OR(D8770="",E8770=""),"",E8770-D8770))</f>
        <v/>
      </c>
    </row>
    <row r="8771" spans="6:6" ht="16" x14ac:dyDescent="0.2">
      <c r="F8771" s="47" t="str">
        <f ca="1">IF(_SF_CORE!$A$2="BLOCK",NA(),IF(OR(D8771="",E8771=""),"",E8771-D8771))</f>
        <v/>
      </c>
    </row>
    <row r="8772" spans="6:6" ht="16" x14ac:dyDescent="0.2">
      <c r="F8772" s="47" t="str">
        <f ca="1">IF(_SF_CORE!$A$2="BLOCK",NA(),IF(OR(D8772="",E8772=""),"",E8772-D8772))</f>
        <v/>
      </c>
    </row>
    <row r="8773" spans="6:6" ht="16" x14ac:dyDescent="0.2">
      <c r="F8773" s="47" t="str">
        <f ca="1">IF(_SF_CORE!$A$2="BLOCK",NA(),IF(OR(D8773="",E8773=""),"",E8773-D8773))</f>
        <v/>
      </c>
    </row>
    <row r="8774" spans="6:6" ht="16" x14ac:dyDescent="0.2">
      <c r="F8774" s="47" t="str">
        <f ca="1">IF(_SF_CORE!$A$2="BLOCK",NA(),IF(OR(D8774="",E8774=""),"",E8774-D8774))</f>
        <v/>
      </c>
    </row>
    <row r="8775" spans="6:6" ht="16" x14ac:dyDescent="0.2">
      <c r="F8775" s="47" t="str">
        <f ca="1">IF(_SF_CORE!$A$2="BLOCK",NA(),IF(OR(D8775="",E8775=""),"",E8775-D8775))</f>
        <v/>
      </c>
    </row>
    <row r="8776" spans="6:6" ht="16" x14ac:dyDescent="0.2">
      <c r="F8776" s="47" t="str">
        <f ca="1">IF(_SF_CORE!$A$2="BLOCK",NA(),IF(OR(D8776="",E8776=""),"",E8776-D8776))</f>
        <v/>
      </c>
    </row>
    <row r="8777" spans="6:6" ht="16" x14ac:dyDescent="0.2">
      <c r="F8777" s="47" t="str">
        <f ca="1">IF(_SF_CORE!$A$2="BLOCK",NA(),IF(OR(D8777="",E8777=""),"",E8777-D8777))</f>
        <v/>
      </c>
    </row>
    <row r="8778" spans="6:6" ht="16" x14ac:dyDescent="0.2">
      <c r="F8778" s="47" t="str">
        <f ca="1">IF(_SF_CORE!$A$2="BLOCK",NA(),IF(OR(D8778="",E8778=""),"",E8778-D8778))</f>
        <v/>
      </c>
    </row>
    <row r="8779" spans="6:6" ht="16" x14ac:dyDescent="0.2">
      <c r="F8779" s="47" t="str">
        <f ca="1">IF(_SF_CORE!$A$2="BLOCK",NA(),IF(OR(D8779="",E8779=""),"",E8779-D8779))</f>
        <v/>
      </c>
    </row>
    <row r="8780" spans="6:6" ht="16" x14ac:dyDescent="0.2">
      <c r="F8780" s="47" t="str">
        <f ca="1">IF(_SF_CORE!$A$2="BLOCK",NA(),IF(OR(D8780="",E8780=""),"",E8780-D8780))</f>
        <v/>
      </c>
    </row>
    <row r="8781" spans="6:6" ht="16" x14ac:dyDescent="0.2">
      <c r="F8781" s="47" t="str">
        <f ca="1">IF(_SF_CORE!$A$2="BLOCK",NA(),IF(OR(D8781="",E8781=""),"",E8781-D8781))</f>
        <v/>
      </c>
    </row>
    <row r="8782" spans="6:6" ht="16" x14ac:dyDescent="0.2">
      <c r="F8782" s="47" t="str">
        <f ca="1">IF(_SF_CORE!$A$2="BLOCK",NA(),IF(OR(D8782="",E8782=""),"",E8782-D8782))</f>
        <v/>
      </c>
    </row>
    <row r="8783" spans="6:6" ht="16" x14ac:dyDescent="0.2">
      <c r="F8783" s="47" t="str">
        <f ca="1">IF(_SF_CORE!$A$2="BLOCK",NA(),IF(OR(D8783="",E8783=""),"",E8783-D8783))</f>
        <v/>
      </c>
    </row>
    <row r="8784" spans="6:6" ht="16" x14ac:dyDescent="0.2">
      <c r="F8784" s="47" t="str">
        <f ca="1">IF(_SF_CORE!$A$2="BLOCK",NA(),IF(OR(D8784="",E8784=""),"",E8784-D8784))</f>
        <v/>
      </c>
    </row>
    <row r="8785" spans="6:6" ht="16" x14ac:dyDescent="0.2">
      <c r="F8785" s="47" t="str">
        <f ca="1">IF(_SF_CORE!$A$2="BLOCK",NA(),IF(OR(D8785="",E8785=""),"",E8785-D8785))</f>
        <v/>
      </c>
    </row>
    <row r="8786" spans="6:6" ht="16" x14ac:dyDescent="0.2">
      <c r="F8786" s="47" t="str">
        <f ca="1">IF(_SF_CORE!$A$2="BLOCK",NA(),IF(OR(D8786="",E8786=""),"",E8786-D8786))</f>
        <v/>
      </c>
    </row>
    <row r="8787" spans="6:6" ht="16" x14ac:dyDescent="0.2">
      <c r="F8787" s="47" t="str">
        <f ca="1">IF(_SF_CORE!$A$2="BLOCK",NA(),IF(OR(D8787="",E8787=""),"",E8787-D8787))</f>
        <v/>
      </c>
    </row>
    <row r="8788" spans="6:6" ht="16" x14ac:dyDescent="0.2">
      <c r="F8788" s="47" t="str">
        <f ca="1">IF(_SF_CORE!$A$2="BLOCK",NA(),IF(OR(D8788="",E8788=""),"",E8788-D8788))</f>
        <v/>
      </c>
    </row>
    <row r="8789" spans="6:6" ht="16" x14ac:dyDescent="0.2">
      <c r="F8789" s="47" t="str">
        <f ca="1">IF(_SF_CORE!$A$2="BLOCK",NA(),IF(OR(D8789="",E8789=""),"",E8789-D8789))</f>
        <v/>
      </c>
    </row>
    <row r="8790" spans="6:6" ht="16" x14ac:dyDescent="0.2">
      <c r="F8790" s="47" t="str">
        <f ca="1">IF(_SF_CORE!$A$2="BLOCK",NA(),IF(OR(D8790="",E8790=""),"",E8790-D8790))</f>
        <v/>
      </c>
    </row>
    <row r="8791" spans="6:6" ht="16" x14ac:dyDescent="0.2">
      <c r="F8791" s="47" t="str">
        <f ca="1">IF(_SF_CORE!$A$2="BLOCK",NA(),IF(OR(D8791="",E8791=""),"",E8791-D8791))</f>
        <v/>
      </c>
    </row>
    <row r="8792" spans="6:6" ht="16" x14ac:dyDescent="0.2">
      <c r="F8792" s="47" t="str">
        <f ca="1">IF(_SF_CORE!$A$2="BLOCK",NA(),IF(OR(D8792="",E8792=""),"",E8792-D8792))</f>
        <v/>
      </c>
    </row>
    <row r="8793" spans="6:6" ht="16" x14ac:dyDescent="0.2">
      <c r="F8793" s="47" t="str">
        <f ca="1">IF(_SF_CORE!$A$2="BLOCK",NA(),IF(OR(D8793="",E8793=""),"",E8793-D8793))</f>
        <v/>
      </c>
    </row>
    <row r="8794" spans="6:6" ht="16" x14ac:dyDescent="0.2">
      <c r="F8794" s="47" t="str">
        <f ca="1">IF(_SF_CORE!$A$2="BLOCK",NA(),IF(OR(D8794="",E8794=""),"",E8794-D8794))</f>
        <v/>
      </c>
    </row>
    <row r="8795" spans="6:6" ht="16" x14ac:dyDescent="0.2">
      <c r="F8795" s="47" t="str">
        <f ca="1">IF(_SF_CORE!$A$2="BLOCK",NA(),IF(OR(D8795="",E8795=""),"",E8795-D8795))</f>
        <v/>
      </c>
    </row>
    <row r="8796" spans="6:6" ht="16" x14ac:dyDescent="0.2">
      <c r="F8796" s="47" t="str">
        <f ca="1">IF(_SF_CORE!$A$2="BLOCK",NA(),IF(OR(D8796="",E8796=""),"",E8796-D8796))</f>
        <v/>
      </c>
    </row>
    <row r="8797" spans="6:6" ht="16" x14ac:dyDescent="0.2">
      <c r="F8797" s="47" t="str">
        <f ca="1">IF(_SF_CORE!$A$2="BLOCK",NA(),IF(OR(D8797="",E8797=""),"",E8797-D8797))</f>
        <v/>
      </c>
    </row>
    <row r="8798" spans="6:6" ht="16" x14ac:dyDescent="0.2">
      <c r="F8798" s="47" t="str">
        <f ca="1">IF(_SF_CORE!$A$2="BLOCK",NA(),IF(OR(D8798="",E8798=""),"",E8798-D8798))</f>
        <v/>
      </c>
    </row>
    <row r="8799" spans="6:6" ht="16" x14ac:dyDescent="0.2">
      <c r="F8799" s="47" t="str">
        <f ca="1">IF(_SF_CORE!$A$2="BLOCK",NA(),IF(OR(D8799="",E8799=""),"",E8799-D8799))</f>
        <v/>
      </c>
    </row>
    <row r="8800" spans="6:6" ht="16" x14ac:dyDescent="0.2">
      <c r="F8800" s="47" t="str">
        <f ca="1">IF(_SF_CORE!$A$2="BLOCK",NA(),IF(OR(D8800="",E8800=""),"",E8800-D8800))</f>
        <v/>
      </c>
    </row>
    <row r="8801" spans="6:6" ht="16" x14ac:dyDescent="0.2">
      <c r="F8801" s="47" t="str">
        <f ca="1">IF(_SF_CORE!$A$2="BLOCK",NA(),IF(OR(D8801="",E8801=""),"",E8801-D8801))</f>
        <v/>
      </c>
    </row>
    <row r="8802" spans="6:6" ht="16" x14ac:dyDescent="0.2">
      <c r="F8802" s="47" t="str">
        <f ca="1">IF(_SF_CORE!$A$2="BLOCK",NA(),IF(OR(D8802="",E8802=""),"",E8802-D8802))</f>
        <v/>
      </c>
    </row>
    <row r="8803" spans="6:6" ht="16" x14ac:dyDescent="0.2">
      <c r="F8803" s="47" t="str">
        <f ca="1">IF(_SF_CORE!$A$2="BLOCK",NA(),IF(OR(D8803="",E8803=""),"",E8803-D8803))</f>
        <v/>
      </c>
    </row>
    <row r="8804" spans="6:6" ht="16" x14ac:dyDescent="0.2">
      <c r="F8804" s="47" t="str">
        <f ca="1">IF(_SF_CORE!$A$2="BLOCK",NA(),IF(OR(D8804="",E8804=""),"",E8804-D8804))</f>
        <v/>
      </c>
    </row>
    <row r="8805" spans="6:6" ht="16" x14ac:dyDescent="0.2">
      <c r="F8805" s="47" t="str">
        <f ca="1">IF(_SF_CORE!$A$2="BLOCK",NA(),IF(OR(D8805="",E8805=""),"",E8805-D8805))</f>
        <v/>
      </c>
    </row>
    <row r="8806" spans="6:6" ht="16" x14ac:dyDescent="0.2">
      <c r="F8806" s="47" t="str">
        <f ca="1">IF(_SF_CORE!$A$2="BLOCK",NA(),IF(OR(D8806="",E8806=""),"",E8806-D8806))</f>
        <v/>
      </c>
    </row>
    <row r="8807" spans="6:6" ht="16" x14ac:dyDescent="0.2">
      <c r="F8807" s="47" t="str">
        <f ca="1">IF(_SF_CORE!$A$2="BLOCK",NA(),IF(OR(D8807="",E8807=""),"",E8807-D8807))</f>
        <v/>
      </c>
    </row>
    <row r="8808" spans="6:6" ht="16" x14ac:dyDescent="0.2">
      <c r="F8808" s="47" t="str">
        <f ca="1">IF(_SF_CORE!$A$2="BLOCK",NA(),IF(OR(D8808="",E8808=""),"",E8808-D8808))</f>
        <v/>
      </c>
    </row>
    <row r="8809" spans="6:6" ht="16" x14ac:dyDescent="0.2">
      <c r="F8809" s="47" t="str">
        <f ca="1">IF(_SF_CORE!$A$2="BLOCK",NA(),IF(OR(D8809="",E8809=""),"",E8809-D8809))</f>
        <v/>
      </c>
    </row>
    <row r="8810" spans="6:6" ht="16" x14ac:dyDescent="0.2">
      <c r="F8810" s="47" t="str">
        <f ca="1">IF(_SF_CORE!$A$2="BLOCK",NA(),IF(OR(D8810="",E8810=""),"",E8810-D8810))</f>
        <v/>
      </c>
    </row>
    <row r="8811" spans="6:6" ht="16" x14ac:dyDescent="0.2">
      <c r="F8811" s="47" t="str">
        <f ca="1">IF(_SF_CORE!$A$2="BLOCK",NA(),IF(OR(D8811="",E8811=""),"",E8811-D8811))</f>
        <v/>
      </c>
    </row>
    <row r="8812" spans="6:6" ht="16" x14ac:dyDescent="0.2">
      <c r="F8812" s="47" t="str">
        <f ca="1">IF(_SF_CORE!$A$2="BLOCK",NA(),IF(OR(D8812="",E8812=""),"",E8812-D8812))</f>
        <v/>
      </c>
    </row>
    <row r="8813" spans="6:6" ht="16" x14ac:dyDescent="0.2">
      <c r="F8813" s="47" t="str">
        <f ca="1">IF(_SF_CORE!$A$2="BLOCK",NA(),IF(OR(D8813="",E8813=""),"",E8813-D8813))</f>
        <v/>
      </c>
    </row>
    <row r="8814" spans="6:6" ht="16" x14ac:dyDescent="0.2">
      <c r="F8814" s="47" t="str">
        <f ca="1">IF(_SF_CORE!$A$2="BLOCK",NA(),IF(OR(D8814="",E8814=""),"",E8814-D8814))</f>
        <v/>
      </c>
    </row>
    <row r="8815" spans="6:6" ht="16" x14ac:dyDescent="0.2">
      <c r="F8815" s="47" t="str">
        <f ca="1">IF(_SF_CORE!$A$2="BLOCK",NA(),IF(OR(D8815="",E8815=""),"",E8815-D8815))</f>
        <v/>
      </c>
    </row>
    <row r="8816" spans="6:6" ht="16" x14ac:dyDescent="0.2">
      <c r="F8816" s="47" t="str">
        <f ca="1">IF(_SF_CORE!$A$2="BLOCK",NA(),IF(OR(D8816="",E8816=""),"",E8816-D8816))</f>
        <v/>
      </c>
    </row>
    <row r="8817" spans="6:6" ht="16" x14ac:dyDescent="0.2">
      <c r="F8817" s="47" t="str">
        <f ca="1">IF(_SF_CORE!$A$2="BLOCK",NA(),IF(OR(D8817="",E8817=""),"",E8817-D8817))</f>
        <v/>
      </c>
    </row>
    <row r="8818" spans="6:6" ht="16" x14ac:dyDescent="0.2">
      <c r="F8818" s="47" t="str">
        <f ca="1">IF(_SF_CORE!$A$2="BLOCK",NA(),IF(OR(D8818="",E8818=""),"",E8818-D8818))</f>
        <v/>
      </c>
    </row>
    <row r="8819" spans="6:6" ht="16" x14ac:dyDescent="0.2">
      <c r="F8819" s="47" t="str">
        <f ca="1">IF(_SF_CORE!$A$2="BLOCK",NA(),IF(OR(D8819="",E8819=""),"",E8819-D8819))</f>
        <v/>
      </c>
    </row>
    <row r="8820" spans="6:6" ht="16" x14ac:dyDescent="0.2">
      <c r="F8820" s="47" t="str">
        <f ca="1">IF(_SF_CORE!$A$2="BLOCK",NA(),IF(OR(D8820="",E8820=""),"",E8820-D8820))</f>
        <v/>
      </c>
    </row>
    <row r="8821" spans="6:6" ht="16" x14ac:dyDescent="0.2">
      <c r="F8821" s="47" t="str">
        <f ca="1">IF(_SF_CORE!$A$2="BLOCK",NA(),IF(OR(D8821="",E8821=""),"",E8821-D8821))</f>
        <v/>
      </c>
    </row>
    <row r="8822" spans="6:6" ht="16" x14ac:dyDescent="0.2">
      <c r="F8822" s="47" t="str">
        <f ca="1">IF(_SF_CORE!$A$2="BLOCK",NA(),IF(OR(D8822="",E8822=""),"",E8822-D8822))</f>
        <v/>
      </c>
    </row>
    <row r="8823" spans="6:6" ht="16" x14ac:dyDescent="0.2">
      <c r="F8823" s="47" t="str">
        <f ca="1">IF(_SF_CORE!$A$2="BLOCK",NA(),IF(OR(D8823="",E8823=""),"",E8823-D8823))</f>
        <v/>
      </c>
    </row>
    <row r="8824" spans="6:6" ht="16" x14ac:dyDescent="0.2">
      <c r="F8824" s="47" t="str">
        <f ca="1">IF(_SF_CORE!$A$2="BLOCK",NA(),IF(OR(D8824="",E8824=""),"",E8824-D8824))</f>
        <v/>
      </c>
    </row>
    <row r="8825" spans="6:6" ht="16" x14ac:dyDescent="0.2">
      <c r="F8825" s="47" t="str">
        <f ca="1">IF(_SF_CORE!$A$2="BLOCK",NA(),IF(OR(D8825="",E8825=""),"",E8825-D8825))</f>
        <v/>
      </c>
    </row>
    <row r="8826" spans="6:6" ht="16" x14ac:dyDescent="0.2">
      <c r="F8826" s="47" t="str">
        <f ca="1">IF(_SF_CORE!$A$2="BLOCK",NA(),IF(OR(D8826="",E8826=""),"",E8826-D8826))</f>
        <v/>
      </c>
    </row>
    <row r="8827" spans="6:6" ht="16" x14ac:dyDescent="0.2">
      <c r="F8827" s="47" t="str">
        <f ca="1">IF(_SF_CORE!$A$2="BLOCK",NA(),IF(OR(D8827="",E8827=""),"",E8827-D8827))</f>
        <v/>
      </c>
    </row>
    <row r="8828" spans="6:6" ht="16" x14ac:dyDescent="0.2">
      <c r="F8828" s="47" t="str">
        <f ca="1">IF(_SF_CORE!$A$2="BLOCK",NA(),IF(OR(D8828="",E8828=""),"",E8828-D8828))</f>
        <v/>
      </c>
    </row>
    <row r="8829" spans="6:6" ht="16" x14ac:dyDescent="0.2">
      <c r="F8829" s="47" t="str">
        <f ca="1">IF(_SF_CORE!$A$2="BLOCK",NA(),IF(OR(D8829="",E8829=""),"",E8829-D8829))</f>
        <v/>
      </c>
    </row>
    <row r="8830" spans="6:6" ht="16" x14ac:dyDescent="0.2">
      <c r="F8830" s="47" t="str">
        <f ca="1">IF(_SF_CORE!$A$2="BLOCK",NA(),IF(OR(D8830="",E8830=""),"",E8830-D8830))</f>
        <v/>
      </c>
    </row>
    <row r="8831" spans="6:6" ht="16" x14ac:dyDescent="0.2">
      <c r="F8831" s="47" t="str">
        <f ca="1">IF(_SF_CORE!$A$2="BLOCK",NA(),IF(OR(D8831="",E8831=""),"",E8831-D8831))</f>
        <v/>
      </c>
    </row>
    <row r="8832" spans="6:6" ht="16" x14ac:dyDescent="0.2">
      <c r="F8832" s="47" t="str">
        <f ca="1">IF(_SF_CORE!$A$2="BLOCK",NA(),IF(OR(D8832="",E8832=""),"",E8832-D8832))</f>
        <v/>
      </c>
    </row>
    <row r="8833" spans="6:6" ht="16" x14ac:dyDescent="0.2">
      <c r="F8833" s="47" t="str">
        <f ca="1">IF(_SF_CORE!$A$2="BLOCK",NA(),IF(OR(D8833="",E8833=""),"",E8833-D8833))</f>
        <v/>
      </c>
    </row>
    <row r="8834" spans="6:6" ht="16" x14ac:dyDescent="0.2">
      <c r="F8834" s="47" t="str">
        <f ca="1">IF(_SF_CORE!$A$2="BLOCK",NA(),IF(OR(D8834="",E8834=""),"",E8834-D8834))</f>
        <v/>
      </c>
    </row>
    <row r="8835" spans="6:6" ht="16" x14ac:dyDescent="0.2">
      <c r="F8835" s="47" t="str">
        <f ca="1">IF(_SF_CORE!$A$2="BLOCK",NA(),IF(OR(D8835="",E8835=""),"",E8835-D8835))</f>
        <v/>
      </c>
    </row>
    <row r="8836" spans="6:6" ht="16" x14ac:dyDescent="0.2">
      <c r="F8836" s="47" t="str">
        <f ca="1">IF(_SF_CORE!$A$2="BLOCK",NA(),IF(OR(D8836="",E8836=""),"",E8836-D8836))</f>
        <v/>
      </c>
    </row>
    <row r="8837" spans="6:6" ht="16" x14ac:dyDescent="0.2">
      <c r="F8837" s="47" t="str">
        <f ca="1">IF(_SF_CORE!$A$2="BLOCK",NA(),IF(OR(D8837="",E8837=""),"",E8837-D8837))</f>
        <v/>
      </c>
    </row>
    <row r="8838" spans="6:6" ht="16" x14ac:dyDescent="0.2">
      <c r="F8838" s="47" t="str">
        <f ca="1">IF(_SF_CORE!$A$2="BLOCK",NA(),IF(OR(D8838="",E8838=""),"",E8838-D8838))</f>
        <v/>
      </c>
    </row>
    <row r="8839" spans="6:6" ht="16" x14ac:dyDescent="0.2">
      <c r="F8839" s="47" t="str">
        <f ca="1">IF(_SF_CORE!$A$2="BLOCK",NA(),IF(OR(D8839="",E8839=""),"",E8839-D8839))</f>
        <v/>
      </c>
    </row>
    <row r="8840" spans="6:6" ht="16" x14ac:dyDescent="0.2">
      <c r="F8840" s="47" t="str">
        <f ca="1">IF(_SF_CORE!$A$2="BLOCK",NA(),IF(OR(D8840="",E8840=""),"",E8840-D8840))</f>
        <v/>
      </c>
    </row>
    <row r="8841" spans="6:6" ht="16" x14ac:dyDescent="0.2">
      <c r="F8841" s="47" t="str">
        <f ca="1">IF(_SF_CORE!$A$2="BLOCK",NA(),IF(OR(D8841="",E8841=""),"",E8841-D8841))</f>
        <v/>
      </c>
    </row>
    <row r="8842" spans="6:6" ht="16" x14ac:dyDescent="0.2">
      <c r="F8842" s="47" t="str">
        <f ca="1">IF(_SF_CORE!$A$2="BLOCK",NA(),IF(OR(D8842="",E8842=""),"",E8842-D8842))</f>
        <v/>
      </c>
    </row>
    <row r="8843" spans="6:6" ht="16" x14ac:dyDescent="0.2">
      <c r="F8843" s="47" t="str">
        <f ca="1">IF(_SF_CORE!$A$2="BLOCK",NA(),IF(OR(D8843="",E8843=""),"",E8843-D8843))</f>
        <v/>
      </c>
    </row>
    <row r="8844" spans="6:6" ht="16" x14ac:dyDescent="0.2">
      <c r="F8844" s="47" t="str">
        <f ca="1">IF(_SF_CORE!$A$2="BLOCK",NA(),IF(OR(D8844="",E8844=""),"",E8844-D8844))</f>
        <v/>
      </c>
    </row>
    <row r="8845" spans="6:6" ht="16" x14ac:dyDescent="0.2">
      <c r="F8845" s="47" t="str">
        <f ca="1">IF(_SF_CORE!$A$2="BLOCK",NA(),IF(OR(D8845="",E8845=""),"",E8845-D8845))</f>
        <v/>
      </c>
    </row>
    <row r="8846" spans="6:6" ht="16" x14ac:dyDescent="0.2">
      <c r="F8846" s="47" t="str">
        <f ca="1">IF(_SF_CORE!$A$2="BLOCK",NA(),IF(OR(D8846="",E8846=""),"",E8846-D8846))</f>
        <v/>
      </c>
    </row>
    <row r="8847" spans="6:6" ht="16" x14ac:dyDescent="0.2">
      <c r="F8847" s="47" t="str">
        <f ca="1">IF(_SF_CORE!$A$2="BLOCK",NA(),IF(OR(D8847="",E8847=""),"",E8847-D8847))</f>
        <v/>
      </c>
    </row>
    <row r="8848" spans="6:6" ht="16" x14ac:dyDescent="0.2">
      <c r="F8848" s="47" t="str">
        <f ca="1">IF(_SF_CORE!$A$2="BLOCK",NA(),IF(OR(D8848="",E8848=""),"",E8848-D8848))</f>
        <v/>
      </c>
    </row>
    <row r="8849" spans="6:6" ht="16" x14ac:dyDescent="0.2">
      <c r="F8849" s="47" t="str">
        <f ca="1">IF(_SF_CORE!$A$2="BLOCK",NA(),IF(OR(D8849="",E8849=""),"",E8849-D8849))</f>
        <v/>
      </c>
    </row>
    <row r="8850" spans="6:6" ht="16" x14ac:dyDescent="0.2">
      <c r="F8850" s="47" t="str">
        <f ca="1">IF(_SF_CORE!$A$2="BLOCK",NA(),IF(OR(D8850="",E8850=""),"",E8850-D8850))</f>
        <v/>
      </c>
    </row>
    <row r="8851" spans="6:6" ht="16" x14ac:dyDescent="0.2">
      <c r="F8851" s="47" t="str">
        <f ca="1">IF(_SF_CORE!$A$2="BLOCK",NA(),IF(OR(D8851="",E8851=""),"",E8851-D8851))</f>
        <v/>
      </c>
    </row>
    <row r="8852" spans="6:6" ht="16" x14ac:dyDescent="0.2">
      <c r="F8852" s="47" t="str">
        <f ca="1">IF(_SF_CORE!$A$2="BLOCK",NA(),IF(OR(D8852="",E8852=""),"",E8852-D8852))</f>
        <v/>
      </c>
    </row>
    <row r="8853" spans="6:6" ht="16" x14ac:dyDescent="0.2">
      <c r="F8853" s="47" t="str">
        <f ca="1">IF(_SF_CORE!$A$2="BLOCK",NA(),IF(OR(D8853="",E8853=""),"",E8853-D8853))</f>
        <v/>
      </c>
    </row>
    <row r="8854" spans="6:6" ht="16" x14ac:dyDescent="0.2">
      <c r="F8854" s="47" t="str">
        <f ca="1">IF(_SF_CORE!$A$2="BLOCK",NA(),IF(OR(D8854="",E8854=""),"",E8854-D8854))</f>
        <v/>
      </c>
    </row>
    <row r="8855" spans="6:6" ht="16" x14ac:dyDescent="0.2">
      <c r="F8855" s="47" t="str">
        <f ca="1">IF(_SF_CORE!$A$2="BLOCK",NA(),IF(OR(D8855="",E8855=""),"",E8855-D8855))</f>
        <v/>
      </c>
    </row>
    <row r="8856" spans="6:6" ht="16" x14ac:dyDescent="0.2">
      <c r="F8856" s="47" t="str">
        <f ca="1">IF(_SF_CORE!$A$2="BLOCK",NA(),IF(OR(D8856="",E8856=""),"",E8856-D8856))</f>
        <v/>
      </c>
    </row>
    <row r="8857" spans="6:6" ht="16" x14ac:dyDescent="0.2">
      <c r="F8857" s="47" t="str">
        <f ca="1">IF(_SF_CORE!$A$2="BLOCK",NA(),IF(OR(D8857="",E8857=""),"",E8857-D8857))</f>
        <v/>
      </c>
    </row>
    <row r="8858" spans="6:6" ht="16" x14ac:dyDescent="0.2">
      <c r="F8858" s="47" t="str">
        <f ca="1">IF(_SF_CORE!$A$2="BLOCK",NA(),IF(OR(D8858="",E8858=""),"",E8858-D8858))</f>
        <v/>
      </c>
    </row>
    <row r="8859" spans="6:6" ht="16" x14ac:dyDescent="0.2">
      <c r="F8859" s="47" t="str">
        <f ca="1">IF(_SF_CORE!$A$2="BLOCK",NA(),IF(OR(D8859="",E8859=""),"",E8859-D8859))</f>
        <v/>
      </c>
    </row>
    <row r="8860" spans="6:6" ht="16" x14ac:dyDescent="0.2">
      <c r="F8860" s="47" t="str">
        <f ca="1">IF(_SF_CORE!$A$2="BLOCK",NA(),IF(OR(D8860="",E8860=""),"",E8860-D8860))</f>
        <v/>
      </c>
    </row>
    <row r="8861" spans="6:6" ht="16" x14ac:dyDescent="0.2">
      <c r="F8861" s="47" t="str">
        <f ca="1">IF(_SF_CORE!$A$2="BLOCK",NA(),IF(OR(D8861="",E8861=""),"",E8861-D8861))</f>
        <v/>
      </c>
    </row>
    <row r="8862" spans="6:6" ht="16" x14ac:dyDescent="0.2">
      <c r="F8862" s="47" t="str">
        <f ca="1">IF(_SF_CORE!$A$2="BLOCK",NA(),IF(OR(D8862="",E8862=""),"",E8862-D8862))</f>
        <v/>
      </c>
    </row>
    <row r="8863" spans="6:6" ht="16" x14ac:dyDescent="0.2">
      <c r="F8863" s="47" t="str">
        <f ca="1">IF(_SF_CORE!$A$2="BLOCK",NA(),IF(OR(D8863="",E8863=""),"",E8863-D8863))</f>
        <v/>
      </c>
    </row>
    <row r="8864" spans="6:6" ht="16" x14ac:dyDescent="0.2">
      <c r="F8864" s="47" t="str">
        <f ca="1">IF(_SF_CORE!$A$2="BLOCK",NA(),IF(OR(D8864="",E8864=""),"",E8864-D8864))</f>
        <v/>
      </c>
    </row>
    <row r="8865" spans="6:6" ht="16" x14ac:dyDescent="0.2">
      <c r="F8865" s="47" t="str">
        <f ca="1">IF(_SF_CORE!$A$2="BLOCK",NA(),IF(OR(D8865="",E8865=""),"",E8865-D8865))</f>
        <v/>
      </c>
    </row>
    <row r="8866" spans="6:6" ht="16" x14ac:dyDescent="0.2">
      <c r="F8866" s="47" t="str">
        <f ca="1">IF(_SF_CORE!$A$2="BLOCK",NA(),IF(OR(D8866="",E8866=""),"",E8866-D8866))</f>
        <v/>
      </c>
    </row>
    <row r="8867" spans="6:6" ht="16" x14ac:dyDescent="0.2">
      <c r="F8867" s="47" t="str">
        <f ca="1">IF(_SF_CORE!$A$2="BLOCK",NA(),IF(OR(D8867="",E8867=""),"",E8867-D8867))</f>
        <v/>
      </c>
    </row>
    <row r="8868" spans="6:6" ht="16" x14ac:dyDescent="0.2">
      <c r="F8868" s="47" t="str">
        <f ca="1">IF(_SF_CORE!$A$2="BLOCK",NA(),IF(OR(D8868="",E8868=""),"",E8868-D8868))</f>
        <v/>
      </c>
    </row>
    <row r="8869" spans="6:6" ht="16" x14ac:dyDescent="0.2">
      <c r="F8869" s="47" t="str">
        <f ca="1">IF(_SF_CORE!$A$2="BLOCK",NA(),IF(OR(D8869="",E8869=""),"",E8869-D8869))</f>
        <v/>
      </c>
    </row>
    <row r="8870" spans="6:6" ht="16" x14ac:dyDescent="0.2">
      <c r="F8870" s="47" t="str">
        <f ca="1">IF(_SF_CORE!$A$2="BLOCK",NA(),IF(OR(D8870="",E8870=""),"",E8870-D8870))</f>
        <v/>
      </c>
    </row>
    <row r="8871" spans="6:6" ht="16" x14ac:dyDescent="0.2">
      <c r="F8871" s="47" t="str">
        <f ca="1">IF(_SF_CORE!$A$2="BLOCK",NA(),IF(OR(D8871="",E8871=""),"",E8871-D8871))</f>
        <v/>
      </c>
    </row>
    <row r="8872" spans="6:6" ht="16" x14ac:dyDescent="0.2">
      <c r="F8872" s="47" t="str">
        <f ca="1">IF(_SF_CORE!$A$2="BLOCK",NA(),IF(OR(D8872="",E8872=""),"",E8872-D8872))</f>
        <v/>
      </c>
    </row>
    <row r="8873" spans="6:6" ht="16" x14ac:dyDescent="0.2">
      <c r="F8873" s="47" t="str">
        <f ca="1">IF(_SF_CORE!$A$2="BLOCK",NA(),IF(OR(D8873="",E8873=""),"",E8873-D8873))</f>
        <v/>
      </c>
    </row>
    <row r="8874" spans="6:6" ht="16" x14ac:dyDescent="0.2">
      <c r="F8874" s="47" t="str">
        <f ca="1">IF(_SF_CORE!$A$2="BLOCK",NA(),IF(OR(D8874="",E8874=""),"",E8874-D8874))</f>
        <v/>
      </c>
    </row>
    <row r="8875" spans="6:6" ht="16" x14ac:dyDescent="0.2">
      <c r="F8875" s="47" t="str">
        <f ca="1">IF(_SF_CORE!$A$2="BLOCK",NA(),IF(OR(D8875="",E8875=""),"",E8875-D8875))</f>
        <v/>
      </c>
    </row>
    <row r="8876" spans="6:6" ht="16" x14ac:dyDescent="0.2">
      <c r="F8876" s="47" t="str">
        <f ca="1">IF(_SF_CORE!$A$2="BLOCK",NA(),IF(OR(D8876="",E8876=""),"",E8876-D8876))</f>
        <v/>
      </c>
    </row>
    <row r="8877" spans="6:6" ht="16" x14ac:dyDescent="0.2">
      <c r="F8877" s="47" t="str">
        <f ca="1">IF(_SF_CORE!$A$2="BLOCK",NA(),IF(OR(D8877="",E8877=""),"",E8877-D8877))</f>
        <v/>
      </c>
    </row>
    <row r="8878" spans="6:6" ht="16" x14ac:dyDescent="0.2">
      <c r="F8878" s="47" t="str">
        <f ca="1">IF(_SF_CORE!$A$2="BLOCK",NA(),IF(OR(D8878="",E8878=""),"",E8878-D8878))</f>
        <v/>
      </c>
    </row>
    <row r="8879" spans="6:6" ht="16" x14ac:dyDescent="0.2">
      <c r="F8879" s="47" t="str">
        <f ca="1">IF(_SF_CORE!$A$2="BLOCK",NA(),IF(OR(D8879="",E8879=""),"",E8879-D8879))</f>
        <v/>
      </c>
    </row>
    <row r="8880" spans="6:6" ht="16" x14ac:dyDescent="0.2">
      <c r="F8880" s="47" t="str">
        <f ca="1">IF(_SF_CORE!$A$2="BLOCK",NA(),IF(OR(D8880="",E8880=""),"",E8880-D8880))</f>
        <v/>
      </c>
    </row>
    <row r="8881" spans="6:6" ht="16" x14ac:dyDescent="0.2">
      <c r="F8881" s="47" t="str">
        <f ca="1">IF(_SF_CORE!$A$2="BLOCK",NA(),IF(OR(D8881="",E8881=""),"",E8881-D8881))</f>
        <v/>
      </c>
    </row>
    <row r="8882" spans="6:6" ht="16" x14ac:dyDescent="0.2">
      <c r="F8882" s="47" t="str">
        <f ca="1">IF(_SF_CORE!$A$2="BLOCK",NA(),IF(OR(D8882="",E8882=""),"",E8882-D8882))</f>
        <v/>
      </c>
    </row>
    <row r="8883" spans="6:6" ht="16" x14ac:dyDescent="0.2">
      <c r="F8883" s="47" t="str">
        <f ca="1">IF(_SF_CORE!$A$2="BLOCK",NA(),IF(OR(D8883="",E8883=""),"",E8883-D8883))</f>
        <v/>
      </c>
    </row>
    <row r="8884" spans="6:6" ht="16" x14ac:dyDescent="0.2">
      <c r="F8884" s="47" t="str">
        <f ca="1">IF(_SF_CORE!$A$2="BLOCK",NA(),IF(OR(D8884="",E8884=""),"",E8884-D8884))</f>
        <v/>
      </c>
    </row>
    <row r="8885" spans="6:6" ht="16" x14ac:dyDescent="0.2">
      <c r="F8885" s="47" t="str">
        <f ca="1">IF(_SF_CORE!$A$2="BLOCK",NA(),IF(OR(D8885="",E8885=""),"",E8885-D8885))</f>
        <v/>
      </c>
    </row>
    <row r="8886" spans="6:6" ht="16" x14ac:dyDescent="0.2">
      <c r="F8886" s="47" t="str">
        <f ca="1">IF(_SF_CORE!$A$2="BLOCK",NA(),IF(OR(D8886="",E8886=""),"",E8886-D8886))</f>
        <v/>
      </c>
    </row>
    <row r="8887" spans="6:6" ht="16" x14ac:dyDescent="0.2">
      <c r="F8887" s="47" t="str">
        <f ca="1">IF(_SF_CORE!$A$2="BLOCK",NA(),IF(OR(D8887="",E8887=""),"",E8887-D8887))</f>
        <v/>
      </c>
    </row>
    <row r="8888" spans="6:6" ht="16" x14ac:dyDescent="0.2">
      <c r="F8888" s="47" t="str">
        <f ca="1">IF(_SF_CORE!$A$2="BLOCK",NA(),IF(OR(D8888="",E8888=""),"",E8888-D8888))</f>
        <v/>
      </c>
    </row>
    <row r="8889" spans="6:6" ht="16" x14ac:dyDescent="0.2">
      <c r="F8889" s="47" t="str">
        <f ca="1">IF(_SF_CORE!$A$2="BLOCK",NA(),IF(OR(D8889="",E8889=""),"",E8889-D8889))</f>
        <v/>
      </c>
    </row>
    <row r="8890" spans="6:6" ht="16" x14ac:dyDescent="0.2">
      <c r="F8890" s="47" t="str">
        <f ca="1">IF(_SF_CORE!$A$2="BLOCK",NA(),IF(OR(D8890="",E8890=""),"",E8890-D8890))</f>
        <v/>
      </c>
    </row>
    <row r="8891" spans="6:6" ht="16" x14ac:dyDescent="0.2">
      <c r="F8891" s="47" t="str">
        <f ca="1">IF(_SF_CORE!$A$2="BLOCK",NA(),IF(OR(D8891="",E8891=""),"",E8891-D8891))</f>
        <v/>
      </c>
    </row>
    <row r="8892" spans="6:6" ht="16" x14ac:dyDescent="0.2">
      <c r="F8892" s="47" t="str">
        <f ca="1">IF(_SF_CORE!$A$2="BLOCK",NA(),IF(OR(D8892="",E8892=""),"",E8892-D8892))</f>
        <v/>
      </c>
    </row>
    <row r="8893" spans="6:6" ht="16" x14ac:dyDescent="0.2">
      <c r="F8893" s="47" t="str">
        <f ca="1">IF(_SF_CORE!$A$2="BLOCK",NA(),IF(OR(D8893="",E8893=""),"",E8893-D8893))</f>
        <v/>
      </c>
    </row>
    <row r="8894" spans="6:6" ht="16" x14ac:dyDescent="0.2">
      <c r="F8894" s="47" t="str">
        <f ca="1">IF(_SF_CORE!$A$2="BLOCK",NA(),IF(OR(D8894="",E8894=""),"",E8894-D8894))</f>
        <v/>
      </c>
    </row>
    <row r="8895" spans="6:6" ht="16" x14ac:dyDescent="0.2">
      <c r="F8895" s="47" t="str">
        <f ca="1">IF(_SF_CORE!$A$2="BLOCK",NA(),IF(OR(D8895="",E8895=""),"",E8895-D8895))</f>
        <v/>
      </c>
    </row>
    <row r="8896" spans="6:6" ht="16" x14ac:dyDescent="0.2">
      <c r="F8896" s="47" t="str">
        <f ca="1">IF(_SF_CORE!$A$2="BLOCK",NA(),IF(OR(D8896="",E8896=""),"",E8896-D8896))</f>
        <v/>
      </c>
    </row>
    <row r="8897" spans="6:6" ht="16" x14ac:dyDescent="0.2">
      <c r="F8897" s="47" t="str">
        <f ca="1">IF(_SF_CORE!$A$2="BLOCK",NA(),IF(OR(D8897="",E8897=""),"",E8897-D8897))</f>
        <v/>
      </c>
    </row>
    <row r="8898" spans="6:6" ht="16" x14ac:dyDescent="0.2">
      <c r="F8898" s="47" t="str">
        <f ca="1">IF(_SF_CORE!$A$2="BLOCK",NA(),IF(OR(D8898="",E8898=""),"",E8898-D8898))</f>
        <v/>
      </c>
    </row>
    <row r="8899" spans="6:6" ht="16" x14ac:dyDescent="0.2">
      <c r="F8899" s="47" t="str">
        <f ca="1">IF(_SF_CORE!$A$2="BLOCK",NA(),IF(OR(D8899="",E8899=""),"",E8899-D8899))</f>
        <v/>
      </c>
    </row>
    <row r="8900" spans="6:6" ht="16" x14ac:dyDescent="0.2">
      <c r="F8900" s="47" t="str">
        <f ca="1">IF(_SF_CORE!$A$2="BLOCK",NA(),IF(OR(D8900="",E8900=""),"",E8900-D8900))</f>
        <v/>
      </c>
    </row>
    <row r="8901" spans="6:6" ht="16" x14ac:dyDescent="0.2">
      <c r="F8901" s="47" t="str">
        <f ca="1">IF(_SF_CORE!$A$2="BLOCK",NA(),IF(OR(D8901="",E8901=""),"",E8901-D8901))</f>
        <v/>
      </c>
    </row>
    <row r="8902" spans="6:6" ht="16" x14ac:dyDescent="0.2">
      <c r="F8902" s="47" t="str">
        <f ca="1">IF(_SF_CORE!$A$2="BLOCK",NA(),IF(OR(D8902="",E8902=""),"",E8902-D8902))</f>
        <v/>
      </c>
    </row>
    <row r="8903" spans="6:6" ht="16" x14ac:dyDescent="0.2">
      <c r="F8903" s="47" t="str">
        <f ca="1">IF(_SF_CORE!$A$2="BLOCK",NA(),IF(OR(D8903="",E8903=""),"",E8903-D8903))</f>
        <v/>
      </c>
    </row>
    <row r="8904" spans="6:6" ht="16" x14ac:dyDescent="0.2">
      <c r="F8904" s="47" t="str">
        <f ca="1">IF(_SF_CORE!$A$2="BLOCK",NA(),IF(OR(D8904="",E8904=""),"",E8904-D8904))</f>
        <v/>
      </c>
    </row>
    <row r="8905" spans="6:6" ht="16" x14ac:dyDescent="0.2">
      <c r="F8905" s="47" t="str">
        <f ca="1">IF(_SF_CORE!$A$2="BLOCK",NA(),IF(OR(D8905="",E8905=""),"",E8905-D8905))</f>
        <v/>
      </c>
    </row>
    <row r="8906" spans="6:6" ht="16" x14ac:dyDescent="0.2">
      <c r="F8906" s="47" t="str">
        <f ca="1">IF(_SF_CORE!$A$2="BLOCK",NA(),IF(OR(D8906="",E8906=""),"",E8906-D8906))</f>
        <v/>
      </c>
    </row>
    <row r="8907" spans="6:6" ht="16" x14ac:dyDescent="0.2">
      <c r="F8907" s="47" t="str">
        <f ca="1">IF(_SF_CORE!$A$2="BLOCK",NA(),IF(OR(D8907="",E8907=""),"",E8907-D8907))</f>
        <v/>
      </c>
    </row>
    <row r="8908" spans="6:6" ht="16" x14ac:dyDescent="0.2">
      <c r="F8908" s="47" t="str">
        <f ca="1">IF(_SF_CORE!$A$2="BLOCK",NA(),IF(OR(D8908="",E8908=""),"",E8908-D8908))</f>
        <v/>
      </c>
    </row>
    <row r="8909" spans="6:6" ht="16" x14ac:dyDescent="0.2">
      <c r="F8909" s="47" t="str">
        <f ca="1">IF(_SF_CORE!$A$2="BLOCK",NA(),IF(OR(D8909="",E8909=""),"",E8909-D8909))</f>
        <v/>
      </c>
    </row>
    <row r="8910" spans="6:6" ht="16" x14ac:dyDescent="0.2">
      <c r="F8910" s="47" t="str">
        <f ca="1">IF(_SF_CORE!$A$2="BLOCK",NA(),IF(OR(D8910="",E8910=""),"",E8910-D8910))</f>
        <v/>
      </c>
    </row>
    <row r="8911" spans="6:6" ht="16" x14ac:dyDescent="0.2">
      <c r="F8911" s="47" t="str">
        <f ca="1">IF(_SF_CORE!$A$2="BLOCK",NA(),IF(OR(D8911="",E8911=""),"",E8911-D8911))</f>
        <v/>
      </c>
    </row>
    <row r="8912" spans="6:6" ht="16" x14ac:dyDescent="0.2">
      <c r="F8912" s="47" t="str">
        <f ca="1">IF(_SF_CORE!$A$2="BLOCK",NA(),IF(OR(D8912="",E8912=""),"",E8912-D8912))</f>
        <v/>
      </c>
    </row>
    <row r="8913" spans="6:6" ht="16" x14ac:dyDescent="0.2">
      <c r="F8913" s="47" t="str">
        <f ca="1">IF(_SF_CORE!$A$2="BLOCK",NA(),IF(OR(D8913="",E8913=""),"",E8913-D8913))</f>
        <v/>
      </c>
    </row>
    <row r="8914" spans="6:6" ht="16" x14ac:dyDescent="0.2">
      <c r="F8914" s="47" t="str">
        <f ca="1">IF(_SF_CORE!$A$2="BLOCK",NA(),IF(OR(D8914="",E8914=""),"",E8914-D8914))</f>
        <v/>
      </c>
    </row>
    <row r="8915" spans="6:6" ht="16" x14ac:dyDescent="0.2">
      <c r="F8915" s="47" t="str">
        <f ca="1">IF(_SF_CORE!$A$2="BLOCK",NA(),IF(OR(D8915="",E8915=""),"",E8915-D8915))</f>
        <v/>
      </c>
    </row>
    <row r="8916" spans="6:6" ht="16" x14ac:dyDescent="0.2">
      <c r="F8916" s="47" t="str">
        <f ca="1">IF(_SF_CORE!$A$2="BLOCK",NA(),IF(OR(D8916="",E8916=""),"",E8916-D8916))</f>
        <v/>
      </c>
    </row>
    <row r="8917" spans="6:6" ht="16" x14ac:dyDescent="0.2">
      <c r="F8917" s="47" t="str">
        <f ca="1">IF(_SF_CORE!$A$2="BLOCK",NA(),IF(OR(D8917="",E8917=""),"",E8917-D8917))</f>
        <v/>
      </c>
    </row>
    <row r="8918" spans="6:6" ht="16" x14ac:dyDescent="0.2">
      <c r="F8918" s="47" t="str">
        <f ca="1">IF(_SF_CORE!$A$2="BLOCK",NA(),IF(OR(D8918="",E8918=""),"",E8918-D8918))</f>
        <v/>
      </c>
    </row>
    <row r="8919" spans="6:6" ht="16" x14ac:dyDescent="0.2">
      <c r="F8919" s="47" t="str">
        <f ca="1">IF(_SF_CORE!$A$2="BLOCK",NA(),IF(OR(D8919="",E8919=""),"",E8919-D8919))</f>
        <v/>
      </c>
    </row>
    <row r="8920" spans="6:6" ht="16" x14ac:dyDescent="0.2">
      <c r="F8920" s="47" t="str">
        <f ca="1">IF(_SF_CORE!$A$2="BLOCK",NA(),IF(OR(D8920="",E8920=""),"",E8920-D8920))</f>
        <v/>
      </c>
    </row>
    <row r="8921" spans="6:6" ht="16" x14ac:dyDescent="0.2">
      <c r="F8921" s="47" t="str">
        <f ca="1">IF(_SF_CORE!$A$2="BLOCK",NA(),IF(OR(D8921="",E8921=""),"",E8921-D8921))</f>
        <v/>
      </c>
    </row>
    <row r="8922" spans="6:6" ht="16" x14ac:dyDescent="0.2">
      <c r="F8922" s="47" t="str">
        <f ca="1">IF(_SF_CORE!$A$2="BLOCK",NA(),IF(OR(D8922="",E8922=""),"",E8922-D8922))</f>
        <v/>
      </c>
    </row>
    <row r="8923" spans="6:6" ht="16" x14ac:dyDescent="0.2">
      <c r="F8923" s="47" t="str">
        <f ca="1">IF(_SF_CORE!$A$2="BLOCK",NA(),IF(OR(D8923="",E8923=""),"",E8923-D8923))</f>
        <v/>
      </c>
    </row>
    <row r="8924" spans="6:6" ht="16" x14ac:dyDescent="0.2">
      <c r="F8924" s="47" t="str">
        <f ca="1">IF(_SF_CORE!$A$2="BLOCK",NA(),IF(OR(D8924="",E8924=""),"",E8924-D8924))</f>
        <v/>
      </c>
    </row>
    <row r="8925" spans="6:6" ht="16" x14ac:dyDescent="0.2">
      <c r="F8925" s="47" t="str">
        <f ca="1">IF(_SF_CORE!$A$2="BLOCK",NA(),IF(OR(D8925="",E8925=""),"",E8925-D8925))</f>
        <v/>
      </c>
    </row>
    <row r="8926" spans="6:6" ht="16" x14ac:dyDescent="0.2">
      <c r="F8926" s="47" t="str">
        <f ca="1">IF(_SF_CORE!$A$2="BLOCK",NA(),IF(OR(D8926="",E8926=""),"",E8926-D8926))</f>
        <v/>
      </c>
    </row>
    <row r="8927" spans="6:6" ht="16" x14ac:dyDescent="0.2">
      <c r="F8927" s="47" t="str">
        <f ca="1">IF(_SF_CORE!$A$2="BLOCK",NA(),IF(OR(D8927="",E8927=""),"",E8927-D8927))</f>
        <v/>
      </c>
    </row>
    <row r="8928" spans="6:6" ht="16" x14ac:dyDescent="0.2">
      <c r="F8928" s="47" t="str">
        <f ca="1">IF(_SF_CORE!$A$2="BLOCK",NA(),IF(OR(D8928="",E8928=""),"",E8928-D8928))</f>
        <v/>
      </c>
    </row>
    <row r="8929" spans="6:6" ht="16" x14ac:dyDescent="0.2">
      <c r="F8929" s="47" t="str">
        <f ca="1">IF(_SF_CORE!$A$2="BLOCK",NA(),IF(OR(D8929="",E8929=""),"",E8929-D8929))</f>
        <v/>
      </c>
    </row>
    <row r="8930" spans="6:6" ht="16" x14ac:dyDescent="0.2">
      <c r="F8930" s="47" t="str">
        <f ca="1">IF(_SF_CORE!$A$2="BLOCK",NA(),IF(OR(D8930="",E8930=""),"",E8930-D8930))</f>
        <v/>
      </c>
    </row>
    <row r="8931" spans="6:6" ht="16" x14ac:dyDescent="0.2">
      <c r="F8931" s="47" t="str">
        <f ca="1">IF(_SF_CORE!$A$2="BLOCK",NA(),IF(OR(D8931="",E8931=""),"",E8931-D8931))</f>
        <v/>
      </c>
    </row>
    <row r="8932" spans="6:6" ht="16" x14ac:dyDescent="0.2">
      <c r="F8932" s="47" t="str">
        <f ca="1">IF(_SF_CORE!$A$2="BLOCK",NA(),IF(OR(D8932="",E8932=""),"",E8932-D8932))</f>
        <v/>
      </c>
    </row>
    <row r="8933" spans="6:6" ht="16" x14ac:dyDescent="0.2">
      <c r="F8933" s="47" t="str">
        <f ca="1">IF(_SF_CORE!$A$2="BLOCK",NA(),IF(OR(D8933="",E8933=""),"",E8933-D8933))</f>
        <v/>
      </c>
    </row>
    <row r="8934" spans="6:6" ht="16" x14ac:dyDescent="0.2">
      <c r="F8934" s="47" t="str">
        <f ca="1">IF(_SF_CORE!$A$2="BLOCK",NA(),IF(OR(D8934="",E8934=""),"",E8934-D8934))</f>
        <v/>
      </c>
    </row>
    <row r="8935" spans="6:6" ht="16" x14ac:dyDescent="0.2">
      <c r="F8935" s="47" t="str">
        <f ca="1">IF(_SF_CORE!$A$2="BLOCK",NA(),IF(OR(D8935="",E8935=""),"",E8935-D8935))</f>
        <v/>
      </c>
    </row>
    <row r="8936" spans="6:6" ht="16" x14ac:dyDescent="0.2">
      <c r="F8936" s="47" t="str">
        <f ca="1">IF(_SF_CORE!$A$2="BLOCK",NA(),IF(OR(D8936="",E8936=""),"",E8936-D8936))</f>
        <v/>
      </c>
    </row>
    <row r="8937" spans="6:6" ht="16" x14ac:dyDescent="0.2">
      <c r="F8937" s="47" t="str">
        <f ca="1">IF(_SF_CORE!$A$2="BLOCK",NA(),IF(OR(D8937="",E8937=""),"",E8937-D8937))</f>
        <v/>
      </c>
    </row>
    <row r="8938" spans="6:6" ht="16" x14ac:dyDescent="0.2">
      <c r="F8938" s="47" t="str">
        <f ca="1">IF(_SF_CORE!$A$2="BLOCK",NA(),IF(OR(D8938="",E8938=""),"",E8938-D8938))</f>
        <v/>
      </c>
    </row>
    <row r="8939" spans="6:6" ht="16" x14ac:dyDescent="0.2">
      <c r="F8939" s="47" t="str">
        <f ca="1">IF(_SF_CORE!$A$2="BLOCK",NA(),IF(OR(D8939="",E8939=""),"",E8939-D8939))</f>
        <v/>
      </c>
    </row>
    <row r="8940" spans="6:6" ht="16" x14ac:dyDescent="0.2">
      <c r="F8940" s="47" t="str">
        <f ca="1">IF(_SF_CORE!$A$2="BLOCK",NA(),IF(OR(D8940="",E8940=""),"",E8940-D8940))</f>
        <v/>
      </c>
    </row>
    <row r="8941" spans="6:6" ht="16" x14ac:dyDescent="0.2">
      <c r="F8941" s="47" t="str">
        <f ca="1">IF(_SF_CORE!$A$2="BLOCK",NA(),IF(OR(D8941="",E8941=""),"",E8941-D8941))</f>
        <v/>
      </c>
    </row>
    <row r="8942" spans="6:6" ht="16" x14ac:dyDescent="0.2">
      <c r="F8942" s="47" t="str">
        <f ca="1">IF(_SF_CORE!$A$2="BLOCK",NA(),IF(OR(D8942="",E8942=""),"",E8942-D8942))</f>
        <v/>
      </c>
    </row>
    <row r="8943" spans="6:6" ht="16" x14ac:dyDescent="0.2">
      <c r="F8943" s="47" t="str">
        <f ca="1">IF(_SF_CORE!$A$2="BLOCK",NA(),IF(OR(D8943="",E8943=""),"",E8943-D8943))</f>
        <v/>
      </c>
    </row>
    <row r="8944" spans="6:6" ht="16" x14ac:dyDescent="0.2">
      <c r="F8944" s="47" t="str">
        <f ca="1">IF(_SF_CORE!$A$2="BLOCK",NA(),IF(OR(D8944="",E8944=""),"",E8944-D8944))</f>
        <v/>
      </c>
    </row>
    <row r="8945" spans="6:6" ht="16" x14ac:dyDescent="0.2">
      <c r="F8945" s="47" t="str">
        <f ca="1">IF(_SF_CORE!$A$2="BLOCK",NA(),IF(OR(D8945="",E8945=""),"",E8945-D8945))</f>
        <v/>
      </c>
    </row>
    <row r="8946" spans="6:6" ht="16" x14ac:dyDescent="0.2">
      <c r="F8946" s="47" t="str">
        <f ca="1">IF(_SF_CORE!$A$2="BLOCK",NA(),IF(OR(D8946="",E8946=""),"",E8946-D8946))</f>
        <v/>
      </c>
    </row>
    <row r="8947" spans="6:6" ht="16" x14ac:dyDescent="0.2">
      <c r="F8947" s="47" t="str">
        <f ca="1">IF(_SF_CORE!$A$2="BLOCK",NA(),IF(OR(D8947="",E8947=""),"",E8947-D8947))</f>
        <v/>
      </c>
    </row>
    <row r="8948" spans="6:6" ht="16" x14ac:dyDescent="0.2">
      <c r="F8948" s="47" t="str">
        <f ca="1">IF(_SF_CORE!$A$2="BLOCK",NA(),IF(OR(D8948="",E8948=""),"",E8948-D8948))</f>
        <v/>
      </c>
    </row>
    <row r="8949" spans="6:6" ht="16" x14ac:dyDescent="0.2">
      <c r="F8949" s="47" t="str">
        <f ca="1">IF(_SF_CORE!$A$2="BLOCK",NA(),IF(OR(D8949="",E8949=""),"",E8949-D8949))</f>
        <v/>
      </c>
    </row>
    <row r="8950" spans="6:6" ht="16" x14ac:dyDescent="0.2">
      <c r="F8950" s="47" t="str">
        <f ca="1">IF(_SF_CORE!$A$2="BLOCK",NA(),IF(OR(D8950="",E8950=""),"",E8950-D8950))</f>
        <v/>
      </c>
    </row>
    <row r="8951" spans="6:6" ht="16" x14ac:dyDescent="0.2">
      <c r="F8951" s="47" t="str">
        <f ca="1">IF(_SF_CORE!$A$2="BLOCK",NA(),IF(OR(D8951="",E8951=""),"",E8951-D8951))</f>
        <v/>
      </c>
    </row>
    <row r="8952" spans="6:6" ht="16" x14ac:dyDescent="0.2">
      <c r="F8952" s="47" t="str">
        <f ca="1">IF(_SF_CORE!$A$2="BLOCK",NA(),IF(OR(D8952="",E8952=""),"",E8952-D8952))</f>
        <v/>
      </c>
    </row>
    <row r="8953" spans="6:6" ht="16" x14ac:dyDescent="0.2">
      <c r="F8953" s="47" t="str">
        <f ca="1">IF(_SF_CORE!$A$2="BLOCK",NA(),IF(OR(D8953="",E8953=""),"",E8953-D8953))</f>
        <v/>
      </c>
    </row>
    <row r="8954" spans="6:6" ht="16" x14ac:dyDescent="0.2">
      <c r="F8954" s="47" t="str">
        <f ca="1">IF(_SF_CORE!$A$2="BLOCK",NA(),IF(OR(D8954="",E8954=""),"",E8954-D8954))</f>
        <v/>
      </c>
    </row>
    <row r="8955" spans="6:6" ht="16" x14ac:dyDescent="0.2">
      <c r="F8955" s="47" t="str">
        <f ca="1">IF(_SF_CORE!$A$2="BLOCK",NA(),IF(OR(D8955="",E8955=""),"",E8955-D8955))</f>
        <v/>
      </c>
    </row>
    <row r="8956" spans="6:6" ht="16" x14ac:dyDescent="0.2">
      <c r="F8956" s="47" t="str">
        <f ca="1">IF(_SF_CORE!$A$2="BLOCK",NA(),IF(OR(D8956="",E8956=""),"",E8956-D8956))</f>
        <v/>
      </c>
    </row>
    <row r="8957" spans="6:6" ht="16" x14ac:dyDescent="0.2">
      <c r="F8957" s="47" t="str">
        <f ca="1">IF(_SF_CORE!$A$2="BLOCK",NA(),IF(OR(D8957="",E8957=""),"",E8957-D8957))</f>
        <v/>
      </c>
    </row>
    <row r="8958" spans="6:6" ht="16" x14ac:dyDescent="0.2">
      <c r="F8958" s="47" t="str">
        <f ca="1">IF(_SF_CORE!$A$2="BLOCK",NA(),IF(OR(D8958="",E8958=""),"",E8958-D8958))</f>
        <v/>
      </c>
    </row>
    <row r="8959" spans="6:6" ht="16" x14ac:dyDescent="0.2">
      <c r="F8959" s="47" t="str">
        <f ca="1">IF(_SF_CORE!$A$2="BLOCK",NA(),IF(OR(D8959="",E8959=""),"",E8959-D8959))</f>
        <v/>
      </c>
    </row>
    <row r="8960" spans="6:6" ht="16" x14ac:dyDescent="0.2">
      <c r="F8960" s="47" t="str">
        <f ca="1">IF(_SF_CORE!$A$2="BLOCK",NA(),IF(OR(D8960="",E8960=""),"",E8960-D8960))</f>
        <v/>
      </c>
    </row>
    <row r="8961" spans="6:6" ht="16" x14ac:dyDescent="0.2">
      <c r="F8961" s="47" t="str">
        <f ca="1">IF(_SF_CORE!$A$2="BLOCK",NA(),IF(OR(D8961="",E8961=""),"",E8961-D8961))</f>
        <v/>
      </c>
    </row>
    <row r="8962" spans="6:6" ht="16" x14ac:dyDescent="0.2">
      <c r="F8962" s="47" t="str">
        <f ca="1">IF(_SF_CORE!$A$2="BLOCK",NA(),IF(OR(D8962="",E8962=""),"",E8962-D8962))</f>
        <v/>
      </c>
    </row>
    <row r="8963" spans="6:6" ht="16" x14ac:dyDescent="0.2">
      <c r="F8963" s="47" t="str">
        <f ca="1">IF(_SF_CORE!$A$2="BLOCK",NA(),IF(OR(D8963="",E8963=""),"",E8963-D8963))</f>
        <v/>
      </c>
    </row>
    <row r="8964" spans="6:6" ht="16" x14ac:dyDescent="0.2">
      <c r="F8964" s="47" t="str">
        <f ca="1">IF(_SF_CORE!$A$2="BLOCK",NA(),IF(OR(D8964="",E8964=""),"",E8964-D8964))</f>
        <v/>
      </c>
    </row>
    <row r="8965" spans="6:6" ht="16" x14ac:dyDescent="0.2">
      <c r="F8965" s="47" t="str">
        <f ca="1">IF(_SF_CORE!$A$2="BLOCK",NA(),IF(OR(D8965="",E8965=""),"",E8965-D8965))</f>
        <v/>
      </c>
    </row>
    <row r="8966" spans="6:6" ht="16" x14ac:dyDescent="0.2">
      <c r="F8966" s="47" t="str">
        <f ca="1">IF(_SF_CORE!$A$2="BLOCK",NA(),IF(OR(D8966="",E8966=""),"",E8966-D8966))</f>
        <v/>
      </c>
    </row>
    <row r="8967" spans="6:6" ht="16" x14ac:dyDescent="0.2">
      <c r="F8967" s="47" t="str">
        <f ca="1">IF(_SF_CORE!$A$2="BLOCK",NA(),IF(OR(D8967="",E8967=""),"",E8967-D8967))</f>
        <v/>
      </c>
    </row>
    <row r="8968" spans="6:6" ht="16" x14ac:dyDescent="0.2">
      <c r="F8968" s="47" t="str">
        <f ca="1">IF(_SF_CORE!$A$2="BLOCK",NA(),IF(OR(D8968="",E8968=""),"",E8968-D8968))</f>
        <v/>
      </c>
    </row>
    <row r="8969" spans="6:6" ht="16" x14ac:dyDescent="0.2">
      <c r="F8969" s="47" t="str">
        <f ca="1">IF(_SF_CORE!$A$2="BLOCK",NA(),IF(OR(D8969="",E8969=""),"",E8969-D8969))</f>
        <v/>
      </c>
    </row>
    <row r="8970" spans="6:6" ht="16" x14ac:dyDescent="0.2">
      <c r="F8970" s="47" t="str">
        <f ca="1">IF(_SF_CORE!$A$2="BLOCK",NA(),IF(OR(D8970="",E8970=""),"",E8970-D8970))</f>
        <v/>
      </c>
    </row>
    <row r="8971" spans="6:6" ht="16" x14ac:dyDescent="0.2">
      <c r="F8971" s="47" t="str">
        <f ca="1">IF(_SF_CORE!$A$2="BLOCK",NA(),IF(OR(D8971="",E8971=""),"",E8971-D8971))</f>
        <v/>
      </c>
    </row>
    <row r="8972" spans="6:6" ht="16" x14ac:dyDescent="0.2">
      <c r="F8972" s="47" t="str">
        <f ca="1">IF(_SF_CORE!$A$2="BLOCK",NA(),IF(OR(D8972="",E8972=""),"",E8972-D8972))</f>
        <v/>
      </c>
    </row>
    <row r="8973" spans="6:6" ht="16" x14ac:dyDescent="0.2">
      <c r="F8973" s="47" t="str">
        <f ca="1">IF(_SF_CORE!$A$2="BLOCK",NA(),IF(OR(D8973="",E8973=""),"",E8973-D8973))</f>
        <v/>
      </c>
    </row>
    <row r="8974" spans="6:6" ht="16" x14ac:dyDescent="0.2">
      <c r="F8974" s="47" t="str">
        <f ca="1">IF(_SF_CORE!$A$2="BLOCK",NA(),IF(OR(D8974="",E8974=""),"",E8974-D8974))</f>
        <v/>
      </c>
    </row>
    <row r="8975" spans="6:6" ht="16" x14ac:dyDescent="0.2">
      <c r="F8975" s="47" t="str">
        <f ca="1">IF(_SF_CORE!$A$2="BLOCK",NA(),IF(OR(D8975="",E8975=""),"",E8975-D8975))</f>
        <v/>
      </c>
    </row>
    <row r="8976" spans="6:6" ht="16" x14ac:dyDescent="0.2">
      <c r="F8976" s="47" t="str">
        <f ca="1">IF(_SF_CORE!$A$2="BLOCK",NA(),IF(OR(D8976="",E8976=""),"",E8976-D8976))</f>
        <v/>
      </c>
    </row>
    <row r="8977" spans="6:6" ht="16" x14ac:dyDescent="0.2">
      <c r="F8977" s="47" t="str">
        <f ca="1">IF(_SF_CORE!$A$2="BLOCK",NA(),IF(OR(D8977="",E8977=""),"",E8977-D8977))</f>
        <v/>
      </c>
    </row>
    <row r="8978" spans="6:6" ht="16" x14ac:dyDescent="0.2">
      <c r="F8978" s="47" t="str">
        <f ca="1">IF(_SF_CORE!$A$2="BLOCK",NA(),IF(OR(D8978="",E8978=""),"",E8978-D8978))</f>
        <v/>
      </c>
    </row>
    <row r="8979" spans="6:6" ht="16" x14ac:dyDescent="0.2">
      <c r="F8979" s="47" t="str">
        <f ca="1">IF(_SF_CORE!$A$2="BLOCK",NA(),IF(OR(D8979="",E8979=""),"",E8979-D8979))</f>
        <v/>
      </c>
    </row>
    <row r="8980" spans="6:6" ht="16" x14ac:dyDescent="0.2">
      <c r="F8980" s="47" t="str">
        <f ca="1">IF(_SF_CORE!$A$2="BLOCK",NA(),IF(OR(D8980="",E8980=""),"",E8980-D8980))</f>
        <v/>
      </c>
    </row>
    <row r="8981" spans="6:6" ht="16" x14ac:dyDescent="0.2">
      <c r="F8981" s="47" t="str">
        <f ca="1">IF(_SF_CORE!$A$2="BLOCK",NA(),IF(OR(D8981="",E8981=""),"",E8981-D8981))</f>
        <v/>
      </c>
    </row>
    <row r="8982" spans="6:6" ht="16" x14ac:dyDescent="0.2">
      <c r="F8982" s="47" t="str">
        <f ca="1">IF(_SF_CORE!$A$2="BLOCK",NA(),IF(OR(D8982="",E8982=""),"",E8982-D8982))</f>
        <v/>
      </c>
    </row>
    <row r="8983" spans="6:6" ht="16" x14ac:dyDescent="0.2">
      <c r="F8983" s="47" t="str">
        <f ca="1">IF(_SF_CORE!$A$2="BLOCK",NA(),IF(OR(D8983="",E8983=""),"",E8983-D8983))</f>
        <v/>
      </c>
    </row>
    <row r="8984" spans="6:6" ht="16" x14ac:dyDescent="0.2">
      <c r="F8984" s="47" t="str">
        <f ca="1">IF(_SF_CORE!$A$2="BLOCK",NA(),IF(OR(D8984="",E8984=""),"",E8984-D8984))</f>
        <v/>
      </c>
    </row>
    <row r="8985" spans="6:6" ht="16" x14ac:dyDescent="0.2">
      <c r="F8985" s="47" t="str">
        <f ca="1">IF(_SF_CORE!$A$2="BLOCK",NA(),IF(OR(D8985="",E8985=""),"",E8985-D8985))</f>
        <v/>
      </c>
    </row>
    <row r="8986" spans="6:6" ht="16" x14ac:dyDescent="0.2">
      <c r="F8986" s="47" t="str">
        <f ca="1">IF(_SF_CORE!$A$2="BLOCK",NA(),IF(OR(D8986="",E8986=""),"",E8986-D8986))</f>
        <v/>
      </c>
    </row>
    <row r="8987" spans="6:6" ht="16" x14ac:dyDescent="0.2">
      <c r="F8987" s="47" t="str">
        <f ca="1">IF(_SF_CORE!$A$2="BLOCK",NA(),IF(OR(D8987="",E8987=""),"",E8987-D8987))</f>
        <v/>
      </c>
    </row>
    <row r="8988" spans="6:6" ht="16" x14ac:dyDescent="0.2">
      <c r="F8988" s="47" t="str">
        <f ca="1">IF(_SF_CORE!$A$2="BLOCK",NA(),IF(OR(D8988="",E8988=""),"",E8988-D8988))</f>
        <v/>
      </c>
    </row>
    <row r="8989" spans="6:6" ht="16" x14ac:dyDescent="0.2">
      <c r="F8989" s="47" t="str">
        <f ca="1">IF(_SF_CORE!$A$2="BLOCK",NA(),IF(OR(D8989="",E8989=""),"",E8989-D8989))</f>
        <v/>
      </c>
    </row>
    <row r="8990" spans="6:6" ht="16" x14ac:dyDescent="0.2">
      <c r="F8990" s="47" t="str">
        <f ca="1">IF(_SF_CORE!$A$2="BLOCK",NA(),IF(OR(D8990="",E8990=""),"",E8990-D8990))</f>
        <v/>
      </c>
    </row>
    <row r="8991" spans="6:6" ht="16" x14ac:dyDescent="0.2">
      <c r="F8991" s="47" t="str">
        <f ca="1">IF(_SF_CORE!$A$2="BLOCK",NA(),IF(OR(D8991="",E8991=""),"",E8991-D8991))</f>
        <v/>
      </c>
    </row>
    <row r="8992" spans="6:6" ht="16" x14ac:dyDescent="0.2">
      <c r="F8992" s="47" t="str">
        <f ca="1">IF(_SF_CORE!$A$2="BLOCK",NA(),IF(OR(D8992="",E8992=""),"",E8992-D8992))</f>
        <v/>
      </c>
    </row>
    <row r="8993" spans="6:6" ht="16" x14ac:dyDescent="0.2">
      <c r="F8993" s="47" t="str">
        <f ca="1">IF(_SF_CORE!$A$2="BLOCK",NA(),IF(OR(D8993="",E8993=""),"",E8993-D8993))</f>
        <v/>
      </c>
    </row>
    <row r="8994" spans="6:6" ht="16" x14ac:dyDescent="0.2">
      <c r="F8994" s="47" t="str">
        <f ca="1">IF(_SF_CORE!$A$2="BLOCK",NA(),IF(OR(D8994="",E8994=""),"",E8994-D8994))</f>
        <v/>
      </c>
    </row>
    <row r="8995" spans="6:6" ht="16" x14ac:dyDescent="0.2">
      <c r="F8995" s="47" t="str">
        <f ca="1">IF(_SF_CORE!$A$2="BLOCK",NA(),IF(OR(D8995="",E8995=""),"",E8995-D8995))</f>
        <v/>
      </c>
    </row>
    <row r="8996" spans="6:6" ht="16" x14ac:dyDescent="0.2">
      <c r="F8996" s="47" t="str">
        <f ca="1">IF(_SF_CORE!$A$2="BLOCK",NA(),IF(OR(D8996="",E8996=""),"",E8996-D8996))</f>
        <v/>
      </c>
    </row>
    <row r="8997" spans="6:6" ht="16" x14ac:dyDescent="0.2">
      <c r="F8997" s="47" t="str">
        <f ca="1">IF(_SF_CORE!$A$2="BLOCK",NA(),IF(OR(D8997="",E8997=""),"",E8997-D8997))</f>
        <v/>
      </c>
    </row>
    <row r="8998" spans="6:6" ht="16" x14ac:dyDescent="0.2">
      <c r="F8998" s="47" t="str">
        <f ca="1">IF(_SF_CORE!$A$2="BLOCK",NA(),IF(OR(D8998="",E8998=""),"",E8998-D8998))</f>
        <v/>
      </c>
    </row>
    <row r="8999" spans="6:6" ht="16" x14ac:dyDescent="0.2">
      <c r="F8999" s="47" t="str">
        <f ca="1">IF(_SF_CORE!$A$2="BLOCK",NA(),IF(OR(D8999="",E8999=""),"",E8999-D8999))</f>
        <v/>
      </c>
    </row>
    <row r="9000" spans="6:6" ht="16" x14ac:dyDescent="0.2">
      <c r="F9000" s="47" t="str">
        <f ca="1">IF(_SF_CORE!$A$2="BLOCK",NA(),IF(OR(D9000="",E9000=""),"",E9000-D9000))</f>
        <v/>
      </c>
    </row>
    <row r="9001" spans="6:6" ht="16" x14ac:dyDescent="0.2">
      <c r="F9001" s="47" t="str">
        <f ca="1">IF(_SF_CORE!$A$2="BLOCK",NA(),IF(OR(D9001="",E9001=""),"",E9001-D9001))</f>
        <v/>
      </c>
    </row>
    <row r="9002" spans="6:6" ht="16" x14ac:dyDescent="0.2">
      <c r="F9002" s="47" t="str">
        <f ca="1">IF(_SF_CORE!$A$2="BLOCK",NA(),IF(OR(D9002="",E9002=""),"",E9002-D9002))</f>
        <v/>
      </c>
    </row>
    <row r="9003" spans="6:6" ht="16" x14ac:dyDescent="0.2">
      <c r="F9003" s="47" t="str">
        <f ca="1">IF(_SF_CORE!$A$2="BLOCK",NA(),IF(OR(D9003="",E9003=""),"",E9003-D9003))</f>
        <v/>
      </c>
    </row>
    <row r="9004" spans="6:6" ht="16" x14ac:dyDescent="0.2">
      <c r="F9004" s="47" t="str">
        <f ca="1">IF(_SF_CORE!$A$2="BLOCK",NA(),IF(OR(D9004="",E9004=""),"",E9004-D9004))</f>
        <v/>
      </c>
    </row>
    <row r="9005" spans="6:6" ht="16" x14ac:dyDescent="0.2">
      <c r="F9005" s="47" t="str">
        <f ca="1">IF(_SF_CORE!$A$2="BLOCK",NA(),IF(OR(D9005="",E9005=""),"",E9005-D9005))</f>
        <v/>
      </c>
    </row>
    <row r="9006" spans="6:6" ht="16" x14ac:dyDescent="0.2">
      <c r="F9006" s="47" t="str">
        <f ca="1">IF(_SF_CORE!$A$2="BLOCK",NA(),IF(OR(D9006="",E9006=""),"",E9006-D9006))</f>
        <v/>
      </c>
    </row>
    <row r="9007" spans="6:6" ht="16" x14ac:dyDescent="0.2">
      <c r="F9007" s="47" t="str">
        <f ca="1">IF(_SF_CORE!$A$2="BLOCK",NA(),IF(OR(D9007="",E9007=""),"",E9007-D9007))</f>
        <v/>
      </c>
    </row>
    <row r="9008" spans="6:6" ht="16" x14ac:dyDescent="0.2">
      <c r="F9008" s="47" t="str">
        <f ca="1">IF(_SF_CORE!$A$2="BLOCK",NA(),IF(OR(D9008="",E9008=""),"",E9008-D9008))</f>
        <v/>
      </c>
    </row>
    <row r="9009" spans="6:6" ht="16" x14ac:dyDescent="0.2">
      <c r="F9009" s="47" t="str">
        <f ca="1">IF(_SF_CORE!$A$2="BLOCK",NA(),IF(OR(D9009="",E9009=""),"",E9009-D9009))</f>
        <v/>
      </c>
    </row>
    <row r="9010" spans="6:6" ht="16" x14ac:dyDescent="0.2">
      <c r="F9010" s="47" t="str">
        <f ca="1">IF(_SF_CORE!$A$2="BLOCK",NA(),IF(OR(D9010="",E9010=""),"",E9010-D9010))</f>
        <v/>
      </c>
    </row>
    <row r="9011" spans="6:6" ht="16" x14ac:dyDescent="0.2">
      <c r="F9011" s="47" t="str">
        <f ca="1">IF(_SF_CORE!$A$2="BLOCK",NA(),IF(OR(D9011="",E9011=""),"",E9011-D9011))</f>
        <v/>
      </c>
    </row>
    <row r="9012" spans="6:6" ht="16" x14ac:dyDescent="0.2">
      <c r="F9012" s="47" t="str">
        <f ca="1">IF(_SF_CORE!$A$2="BLOCK",NA(),IF(OR(D9012="",E9012=""),"",E9012-D9012))</f>
        <v/>
      </c>
    </row>
    <row r="9013" spans="6:6" ht="16" x14ac:dyDescent="0.2">
      <c r="F9013" s="47" t="str">
        <f ca="1">IF(_SF_CORE!$A$2="BLOCK",NA(),IF(OR(D9013="",E9013=""),"",E9013-D9013))</f>
        <v/>
      </c>
    </row>
    <row r="9014" spans="6:6" ht="16" x14ac:dyDescent="0.2">
      <c r="F9014" s="47" t="str">
        <f ca="1">IF(_SF_CORE!$A$2="BLOCK",NA(),IF(OR(D9014="",E9014=""),"",E9014-D9014))</f>
        <v/>
      </c>
    </row>
    <row r="9015" spans="6:6" ht="16" x14ac:dyDescent="0.2">
      <c r="F9015" s="47" t="str">
        <f ca="1">IF(_SF_CORE!$A$2="BLOCK",NA(),IF(OR(D9015="",E9015=""),"",E9015-D9015))</f>
        <v/>
      </c>
    </row>
    <row r="9016" spans="6:6" ht="16" x14ac:dyDescent="0.2">
      <c r="F9016" s="47" t="str">
        <f ca="1">IF(_SF_CORE!$A$2="BLOCK",NA(),IF(OR(D9016="",E9016=""),"",E9016-D9016))</f>
        <v/>
      </c>
    </row>
    <row r="9017" spans="6:6" ht="16" x14ac:dyDescent="0.2">
      <c r="F9017" s="47" t="str">
        <f ca="1">IF(_SF_CORE!$A$2="BLOCK",NA(),IF(OR(D9017="",E9017=""),"",E9017-D9017))</f>
        <v/>
      </c>
    </row>
    <row r="9018" spans="6:6" ht="16" x14ac:dyDescent="0.2">
      <c r="F9018" s="47" t="str">
        <f ca="1">IF(_SF_CORE!$A$2="BLOCK",NA(),IF(OR(D9018="",E9018=""),"",E9018-D9018))</f>
        <v/>
      </c>
    </row>
    <row r="9019" spans="6:6" ht="16" x14ac:dyDescent="0.2">
      <c r="F9019" s="47" t="str">
        <f ca="1">IF(_SF_CORE!$A$2="BLOCK",NA(),IF(OR(D9019="",E9019=""),"",E9019-D9019))</f>
        <v/>
      </c>
    </row>
    <row r="9020" spans="6:6" ht="16" x14ac:dyDescent="0.2">
      <c r="F9020" s="47" t="str">
        <f ca="1">IF(_SF_CORE!$A$2="BLOCK",NA(),IF(OR(D9020="",E9020=""),"",E9020-D9020))</f>
        <v/>
      </c>
    </row>
    <row r="9021" spans="6:6" ht="16" x14ac:dyDescent="0.2">
      <c r="F9021" s="47" t="str">
        <f ca="1">IF(_SF_CORE!$A$2="BLOCK",NA(),IF(OR(D9021="",E9021=""),"",E9021-D9021))</f>
        <v/>
      </c>
    </row>
    <row r="9022" spans="6:6" ht="16" x14ac:dyDescent="0.2">
      <c r="F9022" s="47" t="str">
        <f ca="1">IF(_SF_CORE!$A$2="BLOCK",NA(),IF(OR(D9022="",E9022=""),"",E9022-D9022))</f>
        <v/>
      </c>
    </row>
    <row r="9023" spans="6:6" ht="16" x14ac:dyDescent="0.2">
      <c r="F9023" s="47" t="str">
        <f ca="1">IF(_SF_CORE!$A$2="BLOCK",NA(),IF(OR(D9023="",E9023=""),"",E9023-D9023))</f>
        <v/>
      </c>
    </row>
    <row r="9024" spans="6:6" ht="16" x14ac:dyDescent="0.2">
      <c r="F9024" s="47" t="str">
        <f ca="1">IF(_SF_CORE!$A$2="BLOCK",NA(),IF(OR(D9024="",E9024=""),"",E9024-D9024))</f>
        <v/>
      </c>
    </row>
    <row r="9025" spans="6:6" ht="16" x14ac:dyDescent="0.2">
      <c r="F9025" s="47" t="str">
        <f ca="1">IF(_SF_CORE!$A$2="BLOCK",NA(),IF(OR(D9025="",E9025=""),"",E9025-D9025))</f>
        <v/>
      </c>
    </row>
    <row r="9026" spans="6:6" ht="16" x14ac:dyDescent="0.2">
      <c r="F9026" s="47" t="str">
        <f ca="1">IF(_SF_CORE!$A$2="BLOCK",NA(),IF(OR(D9026="",E9026=""),"",E9026-D9026))</f>
        <v/>
      </c>
    </row>
    <row r="9027" spans="6:6" ht="16" x14ac:dyDescent="0.2">
      <c r="F9027" s="47" t="str">
        <f ca="1">IF(_SF_CORE!$A$2="BLOCK",NA(),IF(OR(D9027="",E9027=""),"",E9027-D9027))</f>
        <v/>
      </c>
    </row>
    <row r="9028" spans="6:6" ht="16" x14ac:dyDescent="0.2">
      <c r="F9028" s="47" t="str">
        <f ca="1">IF(_SF_CORE!$A$2="BLOCK",NA(),IF(OR(D9028="",E9028=""),"",E9028-D9028))</f>
        <v/>
      </c>
    </row>
    <row r="9029" spans="6:6" ht="16" x14ac:dyDescent="0.2">
      <c r="F9029" s="47" t="str">
        <f ca="1">IF(_SF_CORE!$A$2="BLOCK",NA(),IF(OR(D9029="",E9029=""),"",E9029-D9029))</f>
        <v/>
      </c>
    </row>
    <row r="9030" spans="6:6" ht="16" x14ac:dyDescent="0.2">
      <c r="F9030" s="47" t="str">
        <f ca="1">IF(_SF_CORE!$A$2="BLOCK",NA(),IF(OR(D9030="",E9030=""),"",E9030-D9030))</f>
        <v/>
      </c>
    </row>
    <row r="9031" spans="6:6" ht="16" x14ac:dyDescent="0.2">
      <c r="F9031" s="47" t="str">
        <f ca="1">IF(_SF_CORE!$A$2="BLOCK",NA(),IF(OR(D9031="",E9031=""),"",E9031-D9031))</f>
        <v/>
      </c>
    </row>
    <row r="9032" spans="6:6" ht="16" x14ac:dyDescent="0.2">
      <c r="F9032" s="47" t="str">
        <f ca="1">IF(_SF_CORE!$A$2="BLOCK",NA(),IF(OR(D9032="",E9032=""),"",E9032-D9032))</f>
        <v/>
      </c>
    </row>
    <row r="9033" spans="6:6" ht="16" x14ac:dyDescent="0.2">
      <c r="F9033" s="47" t="str">
        <f ca="1">IF(_SF_CORE!$A$2="BLOCK",NA(),IF(OR(D9033="",E9033=""),"",E9033-D9033))</f>
        <v/>
      </c>
    </row>
    <row r="9034" spans="6:6" ht="16" x14ac:dyDescent="0.2">
      <c r="F9034" s="47" t="str">
        <f ca="1">IF(_SF_CORE!$A$2="BLOCK",NA(),IF(OR(D9034="",E9034=""),"",E9034-D9034))</f>
        <v/>
      </c>
    </row>
    <row r="9035" spans="6:6" ht="16" x14ac:dyDescent="0.2">
      <c r="F9035" s="47" t="str">
        <f ca="1">IF(_SF_CORE!$A$2="BLOCK",NA(),IF(OR(D9035="",E9035=""),"",E9035-D9035))</f>
        <v/>
      </c>
    </row>
    <row r="9036" spans="6:6" ht="16" x14ac:dyDescent="0.2">
      <c r="F9036" s="47" t="str">
        <f ca="1">IF(_SF_CORE!$A$2="BLOCK",NA(),IF(OR(D9036="",E9036=""),"",E9036-D9036))</f>
        <v/>
      </c>
    </row>
    <row r="9037" spans="6:6" ht="16" x14ac:dyDescent="0.2">
      <c r="F9037" s="47" t="str">
        <f ca="1">IF(_SF_CORE!$A$2="BLOCK",NA(),IF(OR(D9037="",E9037=""),"",E9037-D9037))</f>
        <v/>
      </c>
    </row>
    <row r="9038" spans="6:6" ht="16" x14ac:dyDescent="0.2">
      <c r="F9038" s="47" t="str">
        <f ca="1">IF(_SF_CORE!$A$2="BLOCK",NA(),IF(OR(D9038="",E9038=""),"",E9038-D9038))</f>
        <v/>
      </c>
    </row>
    <row r="9039" spans="6:6" ht="16" x14ac:dyDescent="0.2">
      <c r="F9039" s="47" t="str">
        <f ca="1">IF(_SF_CORE!$A$2="BLOCK",NA(),IF(OR(D9039="",E9039=""),"",E9039-D9039))</f>
        <v/>
      </c>
    </row>
    <row r="9040" spans="6:6" ht="16" x14ac:dyDescent="0.2">
      <c r="F9040" s="47" t="str">
        <f ca="1">IF(_SF_CORE!$A$2="BLOCK",NA(),IF(OR(D9040="",E9040=""),"",E9040-D9040))</f>
        <v/>
      </c>
    </row>
    <row r="9041" spans="6:6" ht="16" x14ac:dyDescent="0.2">
      <c r="F9041" s="47" t="str">
        <f ca="1">IF(_SF_CORE!$A$2="BLOCK",NA(),IF(OR(D9041="",E9041=""),"",E9041-D9041))</f>
        <v/>
      </c>
    </row>
    <row r="9042" spans="6:6" ht="16" x14ac:dyDescent="0.2">
      <c r="F9042" s="47" t="str">
        <f ca="1">IF(_SF_CORE!$A$2="BLOCK",NA(),IF(OR(D9042="",E9042=""),"",E9042-D9042))</f>
        <v/>
      </c>
    </row>
    <row r="9043" spans="6:6" ht="16" x14ac:dyDescent="0.2">
      <c r="F9043" s="47" t="str">
        <f ca="1">IF(_SF_CORE!$A$2="BLOCK",NA(),IF(OR(D9043="",E9043=""),"",E9043-D9043))</f>
        <v/>
      </c>
    </row>
    <row r="9044" spans="6:6" ht="16" x14ac:dyDescent="0.2">
      <c r="F9044" s="47" t="str">
        <f ca="1">IF(_SF_CORE!$A$2="BLOCK",NA(),IF(OR(D9044="",E9044=""),"",E9044-D9044))</f>
        <v/>
      </c>
    </row>
    <row r="9045" spans="6:6" ht="16" x14ac:dyDescent="0.2">
      <c r="F9045" s="47" t="str">
        <f ca="1">IF(_SF_CORE!$A$2="BLOCK",NA(),IF(OR(D9045="",E9045=""),"",E9045-D9045))</f>
        <v/>
      </c>
    </row>
    <row r="9046" spans="6:6" ht="16" x14ac:dyDescent="0.2">
      <c r="F9046" s="47" t="str">
        <f ca="1">IF(_SF_CORE!$A$2="BLOCK",NA(),IF(OR(D9046="",E9046=""),"",E9046-D9046))</f>
        <v/>
      </c>
    </row>
    <row r="9047" spans="6:6" ht="16" x14ac:dyDescent="0.2">
      <c r="F9047" s="47" t="str">
        <f ca="1">IF(_SF_CORE!$A$2="BLOCK",NA(),IF(OR(D9047="",E9047=""),"",E9047-D9047))</f>
        <v/>
      </c>
    </row>
    <row r="9048" spans="6:6" ht="16" x14ac:dyDescent="0.2">
      <c r="F9048" s="47" t="str">
        <f ca="1">IF(_SF_CORE!$A$2="BLOCK",NA(),IF(OR(D9048="",E9048=""),"",E9048-D9048))</f>
        <v/>
      </c>
    </row>
    <row r="9049" spans="6:6" ht="16" x14ac:dyDescent="0.2">
      <c r="F9049" s="47" t="str">
        <f ca="1">IF(_SF_CORE!$A$2="BLOCK",NA(),IF(OR(D9049="",E9049=""),"",E9049-D9049))</f>
        <v/>
      </c>
    </row>
    <row r="9050" spans="6:6" ht="16" x14ac:dyDescent="0.2">
      <c r="F9050" s="47" t="str">
        <f ca="1">IF(_SF_CORE!$A$2="BLOCK",NA(),IF(OR(D9050="",E9050=""),"",E9050-D9050))</f>
        <v/>
      </c>
    </row>
    <row r="9051" spans="6:6" ht="16" x14ac:dyDescent="0.2">
      <c r="F9051" s="47" t="str">
        <f ca="1">IF(_SF_CORE!$A$2="BLOCK",NA(),IF(OR(D9051="",E9051=""),"",E9051-D9051))</f>
        <v/>
      </c>
    </row>
    <row r="9052" spans="6:6" ht="16" x14ac:dyDescent="0.2">
      <c r="F9052" s="47" t="str">
        <f ca="1">IF(_SF_CORE!$A$2="BLOCK",NA(),IF(OR(D9052="",E9052=""),"",E9052-D9052))</f>
        <v/>
      </c>
    </row>
    <row r="9053" spans="6:6" ht="16" x14ac:dyDescent="0.2">
      <c r="F9053" s="47" t="str">
        <f ca="1">IF(_SF_CORE!$A$2="BLOCK",NA(),IF(OR(D9053="",E9053=""),"",E9053-D9053))</f>
        <v/>
      </c>
    </row>
    <row r="9054" spans="6:6" ht="16" x14ac:dyDescent="0.2">
      <c r="F9054" s="47" t="str">
        <f ca="1">IF(_SF_CORE!$A$2="BLOCK",NA(),IF(OR(D9054="",E9054=""),"",E9054-D9054))</f>
        <v/>
      </c>
    </row>
    <row r="9055" spans="6:6" ht="16" x14ac:dyDescent="0.2">
      <c r="F9055" s="47" t="str">
        <f ca="1">IF(_SF_CORE!$A$2="BLOCK",NA(),IF(OR(D9055="",E9055=""),"",E9055-D9055))</f>
        <v/>
      </c>
    </row>
    <row r="9056" spans="6:6" ht="16" x14ac:dyDescent="0.2">
      <c r="F9056" s="47" t="str">
        <f ca="1">IF(_SF_CORE!$A$2="BLOCK",NA(),IF(OR(D9056="",E9056=""),"",E9056-D9056))</f>
        <v/>
      </c>
    </row>
    <row r="9057" spans="6:6" ht="16" x14ac:dyDescent="0.2">
      <c r="F9057" s="47" t="str">
        <f ca="1">IF(_SF_CORE!$A$2="BLOCK",NA(),IF(OR(D9057="",E9057=""),"",E9057-D9057))</f>
        <v/>
      </c>
    </row>
    <row r="9058" spans="6:6" ht="16" x14ac:dyDescent="0.2">
      <c r="F9058" s="47" t="str">
        <f ca="1">IF(_SF_CORE!$A$2="BLOCK",NA(),IF(OR(D9058="",E9058=""),"",E9058-D9058))</f>
        <v/>
      </c>
    </row>
    <row r="9059" spans="6:6" ht="16" x14ac:dyDescent="0.2">
      <c r="F9059" s="47" t="str">
        <f ca="1">IF(_SF_CORE!$A$2="BLOCK",NA(),IF(OR(D9059="",E9059=""),"",E9059-D9059))</f>
        <v/>
      </c>
    </row>
    <row r="9060" spans="6:6" ht="16" x14ac:dyDescent="0.2">
      <c r="F9060" s="47" t="str">
        <f ca="1">IF(_SF_CORE!$A$2="BLOCK",NA(),IF(OR(D9060="",E9060=""),"",E9060-D9060))</f>
        <v/>
      </c>
    </row>
    <row r="9061" spans="6:6" ht="16" x14ac:dyDescent="0.2">
      <c r="F9061" s="47" t="str">
        <f ca="1">IF(_SF_CORE!$A$2="BLOCK",NA(),IF(OR(D9061="",E9061=""),"",E9061-D9061))</f>
        <v/>
      </c>
    </row>
    <row r="9062" spans="6:6" ht="16" x14ac:dyDescent="0.2">
      <c r="F9062" s="47" t="str">
        <f ca="1">IF(_SF_CORE!$A$2="BLOCK",NA(),IF(OR(D9062="",E9062=""),"",E9062-D9062))</f>
        <v/>
      </c>
    </row>
    <row r="9063" spans="6:6" ht="16" x14ac:dyDescent="0.2">
      <c r="F9063" s="47" t="str">
        <f ca="1">IF(_SF_CORE!$A$2="BLOCK",NA(),IF(OR(D9063="",E9063=""),"",E9063-D9063))</f>
        <v/>
      </c>
    </row>
    <row r="9064" spans="6:6" ht="16" x14ac:dyDescent="0.2">
      <c r="F9064" s="47" t="str">
        <f ca="1">IF(_SF_CORE!$A$2="BLOCK",NA(),IF(OR(D9064="",E9064=""),"",E9064-D9064))</f>
        <v/>
      </c>
    </row>
    <row r="9065" spans="6:6" ht="16" x14ac:dyDescent="0.2">
      <c r="F9065" s="47" t="str">
        <f ca="1">IF(_SF_CORE!$A$2="BLOCK",NA(),IF(OR(D9065="",E9065=""),"",E9065-D9065))</f>
        <v/>
      </c>
    </row>
    <row r="9066" spans="6:6" ht="16" x14ac:dyDescent="0.2">
      <c r="F9066" s="47" t="str">
        <f ca="1">IF(_SF_CORE!$A$2="BLOCK",NA(),IF(OR(D9066="",E9066=""),"",E9066-D9066))</f>
        <v/>
      </c>
    </row>
    <row r="9067" spans="6:6" ht="16" x14ac:dyDescent="0.2">
      <c r="F9067" s="47" t="str">
        <f ca="1">IF(_SF_CORE!$A$2="BLOCK",NA(),IF(OR(D9067="",E9067=""),"",E9067-D9067))</f>
        <v/>
      </c>
    </row>
    <row r="9068" spans="6:6" ht="16" x14ac:dyDescent="0.2">
      <c r="F9068" s="47" t="str">
        <f ca="1">IF(_SF_CORE!$A$2="BLOCK",NA(),IF(OR(D9068="",E9068=""),"",E9068-D9068))</f>
        <v/>
      </c>
    </row>
    <row r="9069" spans="6:6" ht="16" x14ac:dyDescent="0.2">
      <c r="F9069" s="47" t="str">
        <f ca="1">IF(_SF_CORE!$A$2="BLOCK",NA(),IF(OR(D9069="",E9069=""),"",E9069-D9069))</f>
        <v/>
      </c>
    </row>
    <row r="9070" spans="6:6" ht="16" x14ac:dyDescent="0.2">
      <c r="F9070" s="47" t="str">
        <f ca="1">IF(_SF_CORE!$A$2="BLOCK",NA(),IF(OR(D9070="",E9070=""),"",E9070-D9070))</f>
        <v/>
      </c>
    </row>
    <row r="9071" spans="6:6" ht="16" x14ac:dyDescent="0.2">
      <c r="F9071" s="47" t="str">
        <f ca="1">IF(_SF_CORE!$A$2="BLOCK",NA(),IF(OR(D9071="",E9071=""),"",E9071-D9071))</f>
        <v/>
      </c>
    </row>
    <row r="9072" spans="6:6" ht="16" x14ac:dyDescent="0.2">
      <c r="F9072" s="47" t="str">
        <f ca="1">IF(_SF_CORE!$A$2="BLOCK",NA(),IF(OR(D9072="",E9072=""),"",E9072-D9072))</f>
        <v/>
      </c>
    </row>
    <row r="9073" spans="6:6" ht="16" x14ac:dyDescent="0.2">
      <c r="F9073" s="47" t="str">
        <f ca="1">IF(_SF_CORE!$A$2="BLOCK",NA(),IF(OR(D9073="",E9073=""),"",E9073-D9073))</f>
        <v/>
      </c>
    </row>
    <row r="9074" spans="6:6" ht="16" x14ac:dyDescent="0.2">
      <c r="F9074" s="47" t="str">
        <f ca="1">IF(_SF_CORE!$A$2="BLOCK",NA(),IF(OR(D9074="",E9074=""),"",E9074-D9074))</f>
        <v/>
      </c>
    </row>
    <row r="9075" spans="6:6" ht="16" x14ac:dyDescent="0.2">
      <c r="F9075" s="47" t="str">
        <f ca="1">IF(_SF_CORE!$A$2="BLOCK",NA(),IF(OR(D9075="",E9075=""),"",E9075-D9075))</f>
        <v/>
      </c>
    </row>
    <row r="9076" spans="6:6" ht="16" x14ac:dyDescent="0.2">
      <c r="F9076" s="47" t="str">
        <f ca="1">IF(_SF_CORE!$A$2="BLOCK",NA(),IF(OR(D9076="",E9076=""),"",E9076-D9076))</f>
        <v/>
      </c>
    </row>
    <row r="9077" spans="6:6" ht="16" x14ac:dyDescent="0.2">
      <c r="F9077" s="47" t="str">
        <f ca="1">IF(_SF_CORE!$A$2="BLOCK",NA(),IF(OR(D9077="",E9077=""),"",E9077-D9077))</f>
        <v/>
      </c>
    </row>
    <row r="9078" spans="6:6" ht="16" x14ac:dyDescent="0.2">
      <c r="F9078" s="47" t="str">
        <f ca="1">IF(_SF_CORE!$A$2="BLOCK",NA(),IF(OR(D9078="",E9078=""),"",E9078-D9078))</f>
        <v/>
      </c>
    </row>
    <row r="9079" spans="6:6" ht="16" x14ac:dyDescent="0.2">
      <c r="F9079" s="47" t="str">
        <f ca="1">IF(_SF_CORE!$A$2="BLOCK",NA(),IF(OR(D9079="",E9079=""),"",E9079-D9079))</f>
        <v/>
      </c>
    </row>
    <row r="9080" spans="6:6" ht="16" x14ac:dyDescent="0.2">
      <c r="F9080" s="47" t="str">
        <f ca="1">IF(_SF_CORE!$A$2="BLOCK",NA(),IF(OR(D9080="",E9080=""),"",E9080-D9080))</f>
        <v/>
      </c>
    </row>
    <row r="9081" spans="6:6" ht="16" x14ac:dyDescent="0.2">
      <c r="F9081" s="47" t="str">
        <f ca="1">IF(_SF_CORE!$A$2="BLOCK",NA(),IF(OR(D9081="",E9081=""),"",E9081-D9081))</f>
        <v/>
      </c>
    </row>
    <row r="9082" spans="6:6" ht="16" x14ac:dyDescent="0.2">
      <c r="F9082" s="47" t="str">
        <f ca="1">IF(_SF_CORE!$A$2="BLOCK",NA(),IF(OR(D9082="",E9082=""),"",E9082-D9082))</f>
        <v/>
      </c>
    </row>
    <row r="9083" spans="6:6" ht="16" x14ac:dyDescent="0.2">
      <c r="F9083" s="47" t="str">
        <f ca="1">IF(_SF_CORE!$A$2="BLOCK",NA(),IF(OR(D9083="",E9083=""),"",E9083-D9083))</f>
        <v/>
      </c>
    </row>
    <row r="9084" spans="6:6" ht="16" x14ac:dyDescent="0.2">
      <c r="F9084" s="47" t="str">
        <f ca="1">IF(_SF_CORE!$A$2="BLOCK",NA(),IF(OR(D9084="",E9084=""),"",E9084-D9084))</f>
        <v/>
      </c>
    </row>
    <row r="9085" spans="6:6" ht="16" x14ac:dyDescent="0.2">
      <c r="F9085" s="47" t="str">
        <f ca="1">IF(_SF_CORE!$A$2="BLOCK",NA(),IF(OR(D9085="",E9085=""),"",E9085-D9085))</f>
        <v/>
      </c>
    </row>
    <row r="9086" spans="6:6" ht="16" x14ac:dyDescent="0.2">
      <c r="F9086" s="47" t="str">
        <f ca="1">IF(_SF_CORE!$A$2="BLOCK",NA(),IF(OR(D9086="",E9086=""),"",E9086-D9086))</f>
        <v/>
      </c>
    </row>
    <row r="9087" spans="6:6" ht="16" x14ac:dyDescent="0.2">
      <c r="F9087" s="47" t="str">
        <f ca="1">IF(_SF_CORE!$A$2="BLOCK",NA(),IF(OR(D9087="",E9087=""),"",E9087-D9087))</f>
        <v/>
      </c>
    </row>
    <row r="9088" spans="6:6" ht="16" x14ac:dyDescent="0.2">
      <c r="F9088" s="47" t="str">
        <f ca="1">IF(_SF_CORE!$A$2="BLOCK",NA(),IF(OR(D9088="",E9088=""),"",E9088-D9088))</f>
        <v/>
      </c>
    </row>
    <row r="9089" spans="6:6" ht="16" x14ac:dyDescent="0.2">
      <c r="F9089" s="47" t="str">
        <f ca="1">IF(_SF_CORE!$A$2="BLOCK",NA(),IF(OR(D9089="",E9089=""),"",E9089-D9089))</f>
        <v/>
      </c>
    </row>
    <row r="9090" spans="6:6" ht="16" x14ac:dyDescent="0.2">
      <c r="F9090" s="47" t="str">
        <f ca="1">IF(_SF_CORE!$A$2="BLOCK",NA(),IF(OR(D9090="",E9090=""),"",E9090-D9090))</f>
        <v/>
      </c>
    </row>
    <row r="9091" spans="6:6" ht="16" x14ac:dyDescent="0.2">
      <c r="F9091" s="47" t="str">
        <f ca="1">IF(_SF_CORE!$A$2="BLOCK",NA(),IF(OR(D9091="",E9091=""),"",E9091-D9091))</f>
        <v/>
      </c>
    </row>
    <row r="9092" spans="6:6" ht="16" x14ac:dyDescent="0.2">
      <c r="F9092" s="47" t="str">
        <f ca="1">IF(_SF_CORE!$A$2="BLOCK",NA(),IF(OR(D9092="",E9092=""),"",E9092-D9092))</f>
        <v/>
      </c>
    </row>
    <row r="9093" spans="6:6" ht="16" x14ac:dyDescent="0.2">
      <c r="F9093" s="47" t="str">
        <f ca="1">IF(_SF_CORE!$A$2="BLOCK",NA(),IF(OR(D9093="",E9093=""),"",E9093-D9093))</f>
        <v/>
      </c>
    </row>
    <row r="9094" spans="6:6" ht="16" x14ac:dyDescent="0.2">
      <c r="F9094" s="47" t="str">
        <f ca="1">IF(_SF_CORE!$A$2="BLOCK",NA(),IF(OR(D9094="",E9094=""),"",E9094-D9094))</f>
        <v/>
      </c>
    </row>
    <row r="9095" spans="6:6" ht="16" x14ac:dyDescent="0.2">
      <c r="F9095" s="47" t="str">
        <f ca="1">IF(_SF_CORE!$A$2="BLOCK",NA(),IF(OR(D9095="",E9095=""),"",E9095-D9095))</f>
        <v/>
      </c>
    </row>
    <row r="9096" spans="6:6" ht="16" x14ac:dyDescent="0.2">
      <c r="F9096" s="47" t="str">
        <f ca="1">IF(_SF_CORE!$A$2="BLOCK",NA(),IF(OR(D9096="",E9096=""),"",E9096-D9096))</f>
        <v/>
      </c>
    </row>
    <row r="9097" spans="6:6" ht="16" x14ac:dyDescent="0.2">
      <c r="F9097" s="47" t="str">
        <f ca="1">IF(_SF_CORE!$A$2="BLOCK",NA(),IF(OR(D9097="",E9097=""),"",E9097-D9097))</f>
        <v/>
      </c>
    </row>
    <row r="9098" spans="6:6" ht="16" x14ac:dyDescent="0.2">
      <c r="F9098" s="47" t="str">
        <f ca="1">IF(_SF_CORE!$A$2="BLOCK",NA(),IF(OR(D9098="",E9098=""),"",E9098-D9098))</f>
        <v/>
      </c>
    </row>
    <row r="9099" spans="6:6" ht="16" x14ac:dyDescent="0.2">
      <c r="F9099" s="47" t="str">
        <f ca="1">IF(_SF_CORE!$A$2="BLOCK",NA(),IF(OR(D9099="",E9099=""),"",E9099-D9099))</f>
        <v/>
      </c>
    </row>
    <row r="9100" spans="6:6" ht="16" x14ac:dyDescent="0.2">
      <c r="F9100" s="47" t="str">
        <f ca="1">IF(_SF_CORE!$A$2="BLOCK",NA(),IF(OR(D9100="",E9100=""),"",E9100-D9100))</f>
        <v/>
      </c>
    </row>
    <row r="9101" spans="6:6" ht="16" x14ac:dyDescent="0.2">
      <c r="F9101" s="47" t="str">
        <f ca="1">IF(_SF_CORE!$A$2="BLOCK",NA(),IF(OR(D9101="",E9101=""),"",E9101-D9101))</f>
        <v/>
      </c>
    </row>
    <row r="9102" spans="6:6" ht="16" x14ac:dyDescent="0.2">
      <c r="F9102" s="47" t="str">
        <f ca="1">IF(_SF_CORE!$A$2="BLOCK",NA(),IF(OR(D9102="",E9102=""),"",E9102-D9102))</f>
        <v/>
      </c>
    </row>
    <row r="9103" spans="6:6" ht="16" x14ac:dyDescent="0.2">
      <c r="F9103" s="47" t="str">
        <f ca="1">IF(_SF_CORE!$A$2="BLOCK",NA(),IF(OR(D9103="",E9103=""),"",E9103-D9103))</f>
        <v/>
      </c>
    </row>
    <row r="9104" spans="6:6" ht="16" x14ac:dyDescent="0.2">
      <c r="F9104" s="47" t="str">
        <f ca="1">IF(_SF_CORE!$A$2="BLOCK",NA(),IF(OR(D9104="",E9104=""),"",E9104-D9104))</f>
        <v/>
      </c>
    </row>
    <row r="9105" spans="6:6" ht="16" x14ac:dyDescent="0.2">
      <c r="F9105" s="47" t="str">
        <f ca="1">IF(_SF_CORE!$A$2="BLOCK",NA(),IF(OR(D9105="",E9105=""),"",E9105-D9105))</f>
        <v/>
      </c>
    </row>
    <row r="9106" spans="6:6" ht="16" x14ac:dyDescent="0.2">
      <c r="F9106" s="47" t="str">
        <f ca="1">IF(_SF_CORE!$A$2="BLOCK",NA(),IF(OR(D9106="",E9106=""),"",E9106-D9106))</f>
        <v/>
      </c>
    </row>
    <row r="9107" spans="6:6" ht="16" x14ac:dyDescent="0.2">
      <c r="F9107" s="47" t="str">
        <f ca="1">IF(_SF_CORE!$A$2="BLOCK",NA(),IF(OR(D9107="",E9107=""),"",E9107-D9107))</f>
        <v/>
      </c>
    </row>
    <row r="9108" spans="6:6" ht="16" x14ac:dyDescent="0.2">
      <c r="F9108" s="47" t="str">
        <f ca="1">IF(_SF_CORE!$A$2="BLOCK",NA(),IF(OR(D9108="",E9108=""),"",E9108-D9108))</f>
        <v/>
      </c>
    </row>
    <row r="9109" spans="6:6" ht="16" x14ac:dyDescent="0.2">
      <c r="F9109" s="47" t="str">
        <f ca="1">IF(_SF_CORE!$A$2="BLOCK",NA(),IF(OR(D9109="",E9109=""),"",E9109-D9109))</f>
        <v/>
      </c>
    </row>
    <row r="9110" spans="6:6" ht="16" x14ac:dyDescent="0.2">
      <c r="F9110" s="47" t="str">
        <f ca="1">IF(_SF_CORE!$A$2="BLOCK",NA(),IF(OR(D9110="",E9110=""),"",E9110-D9110))</f>
        <v/>
      </c>
    </row>
    <row r="9111" spans="6:6" ht="16" x14ac:dyDescent="0.2">
      <c r="F9111" s="47" t="str">
        <f ca="1">IF(_SF_CORE!$A$2="BLOCK",NA(),IF(OR(D9111="",E9111=""),"",E9111-D9111))</f>
        <v/>
      </c>
    </row>
    <row r="9112" spans="6:6" ht="16" x14ac:dyDescent="0.2">
      <c r="F9112" s="47" t="str">
        <f ca="1">IF(_SF_CORE!$A$2="BLOCK",NA(),IF(OR(D9112="",E9112=""),"",E9112-D9112))</f>
        <v/>
      </c>
    </row>
    <row r="9113" spans="6:6" ht="16" x14ac:dyDescent="0.2">
      <c r="F9113" s="47" t="str">
        <f ca="1">IF(_SF_CORE!$A$2="BLOCK",NA(),IF(OR(D9113="",E9113=""),"",E9113-D9113))</f>
        <v/>
      </c>
    </row>
    <row r="9114" spans="6:6" ht="16" x14ac:dyDescent="0.2">
      <c r="F9114" s="47" t="str">
        <f ca="1">IF(_SF_CORE!$A$2="BLOCK",NA(),IF(OR(D9114="",E9114=""),"",E9114-D9114))</f>
        <v/>
      </c>
    </row>
    <row r="9115" spans="6:6" ht="16" x14ac:dyDescent="0.2">
      <c r="F9115" s="47" t="str">
        <f ca="1">IF(_SF_CORE!$A$2="BLOCK",NA(),IF(OR(D9115="",E9115=""),"",E9115-D9115))</f>
        <v/>
      </c>
    </row>
    <row r="9116" spans="6:6" ht="16" x14ac:dyDescent="0.2">
      <c r="F9116" s="47" t="str">
        <f ca="1">IF(_SF_CORE!$A$2="BLOCK",NA(),IF(OR(D9116="",E9116=""),"",E9116-D9116))</f>
        <v/>
      </c>
    </row>
    <row r="9117" spans="6:6" ht="16" x14ac:dyDescent="0.2">
      <c r="F9117" s="47" t="str">
        <f ca="1">IF(_SF_CORE!$A$2="BLOCK",NA(),IF(OR(D9117="",E9117=""),"",E9117-D9117))</f>
        <v/>
      </c>
    </row>
    <row r="9118" spans="6:6" ht="16" x14ac:dyDescent="0.2">
      <c r="F9118" s="47" t="str">
        <f ca="1">IF(_SF_CORE!$A$2="BLOCK",NA(),IF(OR(D9118="",E9118=""),"",E9118-D9118))</f>
        <v/>
      </c>
    </row>
    <row r="9119" spans="6:6" ht="16" x14ac:dyDescent="0.2">
      <c r="F9119" s="47" t="str">
        <f ca="1">IF(_SF_CORE!$A$2="BLOCK",NA(),IF(OR(D9119="",E9119=""),"",E9119-D9119))</f>
        <v/>
      </c>
    </row>
    <row r="9120" spans="6:6" ht="16" x14ac:dyDescent="0.2">
      <c r="F9120" s="47" t="str">
        <f ca="1">IF(_SF_CORE!$A$2="BLOCK",NA(),IF(OR(D9120="",E9120=""),"",E9120-D9120))</f>
        <v/>
      </c>
    </row>
    <row r="9121" spans="6:6" ht="16" x14ac:dyDescent="0.2">
      <c r="F9121" s="47" t="str">
        <f ca="1">IF(_SF_CORE!$A$2="BLOCK",NA(),IF(OR(D9121="",E9121=""),"",E9121-D9121))</f>
        <v/>
      </c>
    </row>
    <row r="9122" spans="6:6" ht="16" x14ac:dyDescent="0.2">
      <c r="F9122" s="47" t="str">
        <f ca="1">IF(_SF_CORE!$A$2="BLOCK",NA(),IF(OR(D9122="",E9122=""),"",E9122-D9122))</f>
        <v/>
      </c>
    </row>
    <row r="9123" spans="6:6" ht="16" x14ac:dyDescent="0.2">
      <c r="F9123" s="47" t="str">
        <f ca="1">IF(_SF_CORE!$A$2="BLOCK",NA(),IF(OR(D9123="",E9123=""),"",E9123-D9123))</f>
        <v/>
      </c>
    </row>
    <row r="9124" spans="6:6" ht="16" x14ac:dyDescent="0.2">
      <c r="F9124" s="47" t="str">
        <f ca="1">IF(_SF_CORE!$A$2="BLOCK",NA(),IF(OR(D9124="",E9124=""),"",E9124-D9124))</f>
        <v/>
      </c>
    </row>
    <row r="9125" spans="6:6" ht="16" x14ac:dyDescent="0.2">
      <c r="F9125" s="47" t="str">
        <f ca="1">IF(_SF_CORE!$A$2="BLOCK",NA(),IF(OR(D9125="",E9125=""),"",E9125-D9125))</f>
        <v/>
      </c>
    </row>
    <row r="9126" spans="6:6" ht="16" x14ac:dyDescent="0.2">
      <c r="F9126" s="47" t="str">
        <f ca="1">IF(_SF_CORE!$A$2="BLOCK",NA(),IF(OR(D9126="",E9126=""),"",E9126-D9126))</f>
        <v/>
      </c>
    </row>
    <row r="9127" spans="6:6" ht="16" x14ac:dyDescent="0.2">
      <c r="F9127" s="47" t="str">
        <f ca="1">IF(_SF_CORE!$A$2="BLOCK",NA(),IF(OR(D9127="",E9127=""),"",E9127-D9127))</f>
        <v/>
      </c>
    </row>
    <row r="9128" spans="6:6" ht="16" x14ac:dyDescent="0.2">
      <c r="F9128" s="47" t="str">
        <f ca="1">IF(_SF_CORE!$A$2="BLOCK",NA(),IF(OR(D9128="",E9128=""),"",E9128-D9128))</f>
        <v/>
      </c>
    </row>
    <row r="9129" spans="6:6" ht="16" x14ac:dyDescent="0.2">
      <c r="F9129" s="47" t="str">
        <f ca="1">IF(_SF_CORE!$A$2="BLOCK",NA(),IF(OR(D9129="",E9129=""),"",E9129-D9129))</f>
        <v/>
      </c>
    </row>
    <row r="9130" spans="6:6" ht="16" x14ac:dyDescent="0.2">
      <c r="F9130" s="47" t="str">
        <f ca="1">IF(_SF_CORE!$A$2="BLOCK",NA(),IF(OR(D9130="",E9130=""),"",E9130-D9130))</f>
        <v/>
      </c>
    </row>
    <row r="9131" spans="6:6" ht="16" x14ac:dyDescent="0.2">
      <c r="F9131" s="47" t="str">
        <f ca="1">IF(_SF_CORE!$A$2="BLOCK",NA(),IF(OR(D9131="",E9131=""),"",E9131-D9131))</f>
        <v/>
      </c>
    </row>
    <row r="9132" spans="6:6" ht="16" x14ac:dyDescent="0.2">
      <c r="F9132" s="47" t="str">
        <f ca="1">IF(_SF_CORE!$A$2="BLOCK",NA(),IF(OR(D9132="",E9132=""),"",E9132-D9132))</f>
        <v/>
      </c>
    </row>
    <row r="9133" spans="6:6" ht="16" x14ac:dyDescent="0.2">
      <c r="F9133" s="47" t="str">
        <f ca="1">IF(_SF_CORE!$A$2="BLOCK",NA(),IF(OR(D9133="",E9133=""),"",E9133-D9133))</f>
        <v/>
      </c>
    </row>
    <row r="9134" spans="6:6" ht="16" x14ac:dyDescent="0.2">
      <c r="F9134" s="47" t="str">
        <f ca="1">IF(_SF_CORE!$A$2="BLOCK",NA(),IF(OR(D9134="",E9134=""),"",E9134-D9134))</f>
        <v/>
      </c>
    </row>
    <row r="9135" spans="6:6" ht="16" x14ac:dyDescent="0.2">
      <c r="F9135" s="47" t="str">
        <f ca="1">IF(_SF_CORE!$A$2="BLOCK",NA(),IF(OR(D9135="",E9135=""),"",E9135-D9135))</f>
        <v/>
      </c>
    </row>
    <row r="9136" spans="6:6" ht="16" x14ac:dyDescent="0.2">
      <c r="F9136" s="47" t="str">
        <f ca="1">IF(_SF_CORE!$A$2="BLOCK",NA(),IF(OR(D9136="",E9136=""),"",E9136-D9136))</f>
        <v/>
      </c>
    </row>
    <row r="9137" spans="6:6" ht="16" x14ac:dyDescent="0.2">
      <c r="F9137" s="47" t="str">
        <f ca="1">IF(_SF_CORE!$A$2="BLOCK",NA(),IF(OR(D9137="",E9137=""),"",E9137-D9137))</f>
        <v/>
      </c>
    </row>
    <row r="9138" spans="6:6" ht="16" x14ac:dyDescent="0.2">
      <c r="F9138" s="47" t="str">
        <f ca="1">IF(_SF_CORE!$A$2="BLOCK",NA(),IF(OR(D9138="",E9138=""),"",E9138-D9138))</f>
        <v/>
      </c>
    </row>
    <row r="9139" spans="6:6" ht="16" x14ac:dyDescent="0.2">
      <c r="F9139" s="47" t="str">
        <f ca="1">IF(_SF_CORE!$A$2="BLOCK",NA(),IF(OR(D9139="",E9139=""),"",E9139-D9139))</f>
        <v/>
      </c>
    </row>
    <row r="9140" spans="6:6" ht="16" x14ac:dyDescent="0.2">
      <c r="F9140" s="47" t="str">
        <f ca="1">IF(_SF_CORE!$A$2="BLOCK",NA(),IF(OR(D9140="",E9140=""),"",E9140-D9140))</f>
        <v/>
      </c>
    </row>
    <row r="9141" spans="6:6" ht="16" x14ac:dyDescent="0.2">
      <c r="F9141" s="47" t="str">
        <f ca="1">IF(_SF_CORE!$A$2="BLOCK",NA(),IF(OR(D9141="",E9141=""),"",E9141-D9141))</f>
        <v/>
      </c>
    </row>
    <row r="9142" spans="6:6" ht="16" x14ac:dyDescent="0.2">
      <c r="F9142" s="47" t="str">
        <f ca="1">IF(_SF_CORE!$A$2="BLOCK",NA(),IF(OR(D9142="",E9142=""),"",E9142-D9142))</f>
        <v/>
      </c>
    </row>
    <row r="9143" spans="6:6" ht="16" x14ac:dyDescent="0.2">
      <c r="F9143" s="47" t="str">
        <f ca="1">IF(_SF_CORE!$A$2="BLOCK",NA(),IF(OR(D9143="",E9143=""),"",E9143-D9143))</f>
        <v/>
      </c>
    </row>
    <row r="9144" spans="6:6" ht="16" x14ac:dyDescent="0.2">
      <c r="F9144" s="47" t="str">
        <f ca="1">IF(_SF_CORE!$A$2="BLOCK",NA(),IF(OR(D9144="",E9144=""),"",E9144-D9144))</f>
        <v/>
      </c>
    </row>
    <row r="9145" spans="6:6" ht="16" x14ac:dyDescent="0.2">
      <c r="F9145" s="47" t="str">
        <f ca="1">IF(_SF_CORE!$A$2="BLOCK",NA(),IF(OR(D9145="",E9145=""),"",E9145-D9145))</f>
        <v/>
      </c>
    </row>
    <row r="9146" spans="6:6" ht="16" x14ac:dyDescent="0.2">
      <c r="F9146" s="47" t="str">
        <f ca="1">IF(_SF_CORE!$A$2="BLOCK",NA(),IF(OR(D9146="",E9146=""),"",E9146-D9146))</f>
        <v/>
      </c>
    </row>
    <row r="9147" spans="6:6" ht="16" x14ac:dyDescent="0.2">
      <c r="F9147" s="47" t="str">
        <f ca="1">IF(_SF_CORE!$A$2="BLOCK",NA(),IF(OR(D9147="",E9147=""),"",E9147-D9147))</f>
        <v/>
      </c>
    </row>
    <row r="9148" spans="6:6" ht="16" x14ac:dyDescent="0.2">
      <c r="F9148" s="47" t="str">
        <f ca="1">IF(_SF_CORE!$A$2="BLOCK",NA(),IF(OR(D9148="",E9148=""),"",E9148-D9148))</f>
        <v/>
      </c>
    </row>
    <row r="9149" spans="6:6" ht="16" x14ac:dyDescent="0.2">
      <c r="F9149" s="47" t="str">
        <f ca="1">IF(_SF_CORE!$A$2="BLOCK",NA(),IF(OR(D9149="",E9149=""),"",E9149-D9149))</f>
        <v/>
      </c>
    </row>
    <row r="9150" spans="6:6" ht="16" x14ac:dyDescent="0.2">
      <c r="F9150" s="47" t="str">
        <f ca="1">IF(_SF_CORE!$A$2="BLOCK",NA(),IF(OR(D9150="",E9150=""),"",E9150-D9150))</f>
        <v/>
      </c>
    </row>
    <row r="9151" spans="6:6" ht="16" x14ac:dyDescent="0.2">
      <c r="F9151" s="47" t="str">
        <f ca="1">IF(_SF_CORE!$A$2="BLOCK",NA(),IF(OR(D9151="",E9151=""),"",E9151-D9151))</f>
        <v/>
      </c>
    </row>
    <row r="9152" spans="6:6" ht="16" x14ac:dyDescent="0.2">
      <c r="F9152" s="47" t="str">
        <f ca="1">IF(_SF_CORE!$A$2="BLOCK",NA(),IF(OR(D9152="",E9152=""),"",E9152-D9152))</f>
        <v/>
      </c>
    </row>
    <row r="9153" spans="6:6" ht="16" x14ac:dyDescent="0.2">
      <c r="F9153" s="47" t="str">
        <f ca="1">IF(_SF_CORE!$A$2="BLOCK",NA(),IF(OR(D9153="",E9153=""),"",E9153-D9153))</f>
        <v/>
      </c>
    </row>
    <row r="9154" spans="6:6" ht="16" x14ac:dyDescent="0.2">
      <c r="F9154" s="47" t="str">
        <f ca="1">IF(_SF_CORE!$A$2="BLOCK",NA(),IF(OR(D9154="",E9154=""),"",E9154-D9154))</f>
        <v/>
      </c>
    </row>
    <row r="9155" spans="6:6" ht="16" x14ac:dyDescent="0.2">
      <c r="F9155" s="47" t="str">
        <f ca="1">IF(_SF_CORE!$A$2="BLOCK",NA(),IF(OR(D9155="",E9155=""),"",E9155-D9155))</f>
        <v/>
      </c>
    </row>
    <row r="9156" spans="6:6" ht="16" x14ac:dyDescent="0.2">
      <c r="F9156" s="47" t="str">
        <f ca="1">IF(_SF_CORE!$A$2="BLOCK",NA(),IF(OR(D9156="",E9156=""),"",E9156-D9156))</f>
        <v/>
      </c>
    </row>
    <row r="9157" spans="6:6" ht="16" x14ac:dyDescent="0.2">
      <c r="F9157" s="47" t="str">
        <f ca="1">IF(_SF_CORE!$A$2="BLOCK",NA(),IF(OR(D9157="",E9157=""),"",E9157-D9157))</f>
        <v/>
      </c>
    </row>
    <row r="9158" spans="6:6" ht="16" x14ac:dyDescent="0.2">
      <c r="F9158" s="47" t="str">
        <f ca="1">IF(_SF_CORE!$A$2="BLOCK",NA(),IF(OR(D9158="",E9158=""),"",E9158-D9158))</f>
        <v/>
      </c>
    </row>
    <row r="9159" spans="6:6" ht="16" x14ac:dyDescent="0.2">
      <c r="F9159" s="47" t="str">
        <f ca="1">IF(_SF_CORE!$A$2="BLOCK",NA(),IF(OR(D9159="",E9159=""),"",E9159-D9159))</f>
        <v/>
      </c>
    </row>
    <row r="9160" spans="6:6" ht="16" x14ac:dyDescent="0.2">
      <c r="F9160" s="47" t="str">
        <f ca="1">IF(_SF_CORE!$A$2="BLOCK",NA(),IF(OR(D9160="",E9160=""),"",E9160-D9160))</f>
        <v/>
      </c>
    </row>
    <row r="9161" spans="6:6" ht="16" x14ac:dyDescent="0.2">
      <c r="F9161" s="47" t="str">
        <f ca="1">IF(_SF_CORE!$A$2="BLOCK",NA(),IF(OR(D9161="",E9161=""),"",E9161-D9161))</f>
        <v/>
      </c>
    </row>
    <row r="9162" spans="6:6" ht="16" x14ac:dyDescent="0.2">
      <c r="F9162" s="47" t="str">
        <f ca="1">IF(_SF_CORE!$A$2="BLOCK",NA(),IF(OR(D9162="",E9162=""),"",E9162-D9162))</f>
        <v/>
      </c>
    </row>
    <row r="9163" spans="6:6" ht="16" x14ac:dyDescent="0.2">
      <c r="F9163" s="47" t="str">
        <f ca="1">IF(_SF_CORE!$A$2="BLOCK",NA(),IF(OR(D9163="",E9163=""),"",E9163-D9163))</f>
        <v/>
      </c>
    </row>
    <row r="9164" spans="6:6" ht="16" x14ac:dyDescent="0.2">
      <c r="F9164" s="47" t="str">
        <f ca="1">IF(_SF_CORE!$A$2="BLOCK",NA(),IF(OR(D9164="",E9164=""),"",E9164-D9164))</f>
        <v/>
      </c>
    </row>
    <row r="9165" spans="6:6" ht="16" x14ac:dyDescent="0.2">
      <c r="F9165" s="47" t="str">
        <f ca="1">IF(_SF_CORE!$A$2="BLOCK",NA(),IF(OR(D9165="",E9165=""),"",E9165-D9165))</f>
        <v/>
      </c>
    </row>
    <row r="9166" spans="6:6" ht="16" x14ac:dyDescent="0.2">
      <c r="F9166" s="47" t="str">
        <f ca="1">IF(_SF_CORE!$A$2="BLOCK",NA(),IF(OR(D9166="",E9166=""),"",E9166-D9166))</f>
        <v/>
      </c>
    </row>
    <row r="9167" spans="6:6" ht="16" x14ac:dyDescent="0.2">
      <c r="F9167" s="47" t="str">
        <f ca="1">IF(_SF_CORE!$A$2="BLOCK",NA(),IF(OR(D9167="",E9167=""),"",E9167-D9167))</f>
        <v/>
      </c>
    </row>
    <row r="9168" spans="6:6" ht="16" x14ac:dyDescent="0.2">
      <c r="F9168" s="47" t="str">
        <f ca="1">IF(_SF_CORE!$A$2="BLOCK",NA(),IF(OR(D9168="",E9168=""),"",E9168-D9168))</f>
        <v/>
      </c>
    </row>
    <row r="9169" spans="6:6" ht="16" x14ac:dyDescent="0.2">
      <c r="F9169" s="47" t="str">
        <f ca="1">IF(_SF_CORE!$A$2="BLOCK",NA(),IF(OR(D9169="",E9169=""),"",E9169-D9169))</f>
        <v/>
      </c>
    </row>
    <row r="9170" spans="6:6" ht="16" x14ac:dyDescent="0.2">
      <c r="F9170" s="47" t="str">
        <f ca="1">IF(_SF_CORE!$A$2="BLOCK",NA(),IF(OR(D9170="",E9170=""),"",E9170-D9170))</f>
        <v/>
      </c>
    </row>
    <row r="9171" spans="6:6" ht="16" x14ac:dyDescent="0.2">
      <c r="F9171" s="47" t="str">
        <f ca="1">IF(_SF_CORE!$A$2="BLOCK",NA(),IF(OR(D9171="",E9171=""),"",E9171-D9171))</f>
        <v/>
      </c>
    </row>
    <row r="9172" spans="6:6" ht="16" x14ac:dyDescent="0.2">
      <c r="F9172" s="47" t="str">
        <f ca="1">IF(_SF_CORE!$A$2="BLOCK",NA(),IF(OR(D9172="",E9172=""),"",E9172-D9172))</f>
        <v/>
      </c>
    </row>
    <row r="9173" spans="6:6" ht="16" x14ac:dyDescent="0.2">
      <c r="F9173" s="47" t="str">
        <f ca="1">IF(_SF_CORE!$A$2="BLOCK",NA(),IF(OR(D9173="",E9173=""),"",E9173-D9173))</f>
        <v/>
      </c>
    </row>
    <row r="9174" spans="6:6" ht="16" x14ac:dyDescent="0.2">
      <c r="F9174" s="47" t="str">
        <f ca="1">IF(_SF_CORE!$A$2="BLOCK",NA(),IF(OR(D9174="",E9174=""),"",E9174-D9174))</f>
        <v/>
      </c>
    </row>
    <row r="9175" spans="6:6" ht="16" x14ac:dyDescent="0.2">
      <c r="F9175" s="47" t="str">
        <f ca="1">IF(_SF_CORE!$A$2="BLOCK",NA(),IF(OR(D9175="",E9175=""),"",E9175-D9175))</f>
        <v/>
      </c>
    </row>
    <row r="9176" spans="6:6" ht="16" x14ac:dyDescent="0.2">
      <c r="F9176" s="47" t="str">
        <f ca="1">IF(_SF_CORE!$A$2="BLOCK",NA(),IF(OR(D9176="",E9176=""),"",E9176-D9176))</f>
        <v/>
      </c>
    </row>
    <row r="9177" spans="6:6" ht="16" x14ac:dyDescent="0.2">
      <c r="F9177" s="47" t="str">
        <f ca="1">IF(_SF_CORE!$A$2="BLOCK",NA(),IF(OR(D9177="",E9177=""),"",E9177-D9177))</f>
        <v/>
      </c>
    </row>
    <row r="9178" spans="6:6" ht="16" x14ac:dyDescent="0.2">
      <c r="F9178" s="47" t="str">
        <f ca="1">IF(_SF_CORE!$A$2="BLOCK",NA(),IF(OR(D9178="",E9178=""),"",E9178-D9178))</f>
        <v/>
      </c>
    </row>
    <row r="9179" spans="6:6" ht="16" x14ac:dyDescent="0.2">
      <c r="F9179" s="47" t="str">
        <f ca="1">IF(_SF_CORE!$A$2="BLOCK",NA(),IF(OR(D9179="",E9179=""),"",E9179-D9179))</f>
        <v/>
      </c>
    </row>
    <row r="9180" spans="6:6" ht="16" x14ac:dyDescent="0.2">
      <c r="F9180" s="47" t="str">
        <f ca="1">IF(_SF_CORE!$A$2="BLOCK",NA(),IF(OR(D9180="",E9180=""),"",E9180-D9180))</f>
        <v/>
      </c>
    </row>
    <row r="9181" spans="6:6" ht="16" x14ac:dyDescent="0.2">
      <c r="F9181" s="47" t="str">
        <f ca="1">IF(_SF_CORE!$A$2="BLOCK",NA(),IF(OR(D9181="",E9181=""),"",E9181-D9181))</f>
        <v/>
      </c>
    </row>
    <row r="9182" spans="6:6" ht="16" x14ac:dyDescent="0.2">
      <c r="F9182" s="47" t="str">
        <f ca="1">IF(_SF_CORE!$A$2="BLOCK",NA(),IF(OR(D9182="",E9182=""),"",E9182-D9182))</f>
        <v/>
      </c>
    </row>
    <row r="9183" spans="6:6" ht="16" x14ac:dyDescent="0.2">
      <c r="F9183" s="47" t="str">
        <f ca="1">IF(_SF_CORE!$A$2="BLOCK",NA(),IF(OR(D9183="",E9183=""),"",E9183-D9183))</f>
        <v/>
      </c>
    </row>
    <row r="9184" spans="6:6" ht="16" x14ac:dyDescent="0.2">
      <c r="F9184" s="47" t="str">
        <f ca="1">IF(_SF_CORE!$A$2="BLOCK",NA(),IF(OR(D9184="",E9184=""),"",E9184-D9184))</f>
        <v/>
      </c>
    </row>
    <row r="9185" spans="6:6" ht="16" x14ac:dyDescent="0.2">
      <c r="F9185" s="47" t="str">
        <f ca="1">IF(_SF_CORE!$A$2="BLOCK",NA(),IF(OR(D9185="",E9185=""),"",E9185-D9185))</f>
        <v/>
      </c>
    </row>
    <row r="9186" spans="6:6" ht="16" x14ac:dyDescent="0.2">
      <c r="F9186" s="47" t="str">
        <f ca="1">IF(_SF_CORE!$A$2="BLOCK",NA(),IF(OR(D9186="",E9186=""),"",E9186-D9186))</f>
        <v/>
      </c>
    </row>
    <row r="9187" spans="6:6" ht="16" x14ac:dyDescent="0.2">
      <c r="F9187" s="47" t="str">
        <f ca="1">IF(_SF_CORE!$A$2="BLOCK",NA(),IF(OR(D9187="",E9187=""),"",E9187-D9187))</f>
        <v/>
      </c>
    </row>
    <row r="9188" spans="6:6" ht="16" x14ac:dyDescent="0.2">
      <c r="F9188" s="47" t="str">
        <f ca="1">IF(_SF_CORE!$A$2="BLOCK",NA(),IF(OR(D9188="",E9188=""),"",E9188-D9188))</f>
        <v/>
      </c>
    </row>
    <row r="9189" spans="6:6" ht="16" x14ac:dyDescent="0.2">
      <c r="F9189" s="47" t="str">
        <f ca="1">IF(_SF_CORE!$A$2="BLOCK",NA(),IF(OR(D9189="",E9189=""),"",E9189-D9189))</f>
        <v/>
      </c>
    </row>
    <row r="9190" spans="6:6" ht="16" x14ac:dyDescent="0.2">
      <c r="F9190" s="47" t="str">
        <f ca="1">IF(_SF_CORE!$A$2="BLOCK",NA(),IF(OR(D9190="",E9190=""),"",E9190-D9190))</f>
        <v/>
      </c>
    </row>
    <row r="9191" spans="6:6" ht="16" x14ac:dyDescent="0.2">
      <c r="F9191" s="47" t="str">
        <f ca="1">IF(_SF_CORE!$A$2="BLOCK",NA(),IF(OR(D9191="",E9191=""),"",E9191-D9191))</f>
        <v/>
      </c>
    </row>
    <row r="9192" spans="6:6" ht="16" x14ac:dyDescent="0.2">
      <c r="F9192" s="47" t="str">
        <f ca="1">IF(_SF_CORE!$A$2="BLOCK",NA(),IF(OR(D9192="",E9192=""),"",E9192-D9192))</f>
        <v/>
      </c>
    </row>
    <row r="9193" spans="6:6" ht="16" x14ac:dyDescent="0.2">
      <c r="F9193" s="47" t="str">
        <f ca="1">IF(_SF_CORE!$A$2="BLOCK",NA(),IF(OR(D9193="",E9193=""),"",E9193-D9193))</f>
        <v/>
      </c>
    </row>
    <row r="9194" spans="6:6" ht="16" x14ac:dyDescent="0.2">
      <c r="F9194" s="47" t="str">
        <f ca="1">IF(_SF_CORE!$A$2="BLOCK",NA(),IF(OR(D9194="",E9194=""),"",E9194-D9194))</f>
        <v/>
      </c>
    </row>
    <row r="9195" spans="6:6" ht="16" x14ac:dyDescent="0.2">
      <c r="F9195" s="47" t="str">
        <f ca="1">IF(_SF_CORE!$A$2="BLOCK",NA(),IF(OR(D9195="",E9195=""),"",E9195-D9195))</f>
        <v/>
      </c>
    </row>
    <row r="9196" spans="6:6" ht="16" x14ac:dyDescent="0.2">
      <c r="F9196" s="47" t="str">
        <f ca="1">IF(_SF_CORE!$A$2="BLOCK",NA(),IF(OR(D9196="",E9196=""),"",E9196-D9196))</f>
        <v/>
      </c>
    </row>
    <row r="9197" spans="6:6" ht="16" x14ac:dyDescent="0.2">
      <c r="F9197" s="47" t="str">
        <f ca="1">IF(_SF_CORE!$A$2="BLOCK",NA(),IF(OR(D9197="",E9197=""),"",E9197-D9197))</f>
        <v/>
      </c>
    </row>
    <row r="9198" spans="6:6" ht="16" x14ac:dyDescent="0.2">
      <c r="F9198" s="47" t="str">
        <f ca="1">IF(_SF_CORE!$A$2="BLOCK",NA(),IF(OR(D9198="",E9198=""),"",E9198-D9198))</f>
        <v/>
      </c>
    </row>
    <row r="9199" spans="6:6" ht="16" x14ac:dyDescent="0.2">
      <c r="F9199" s="47" t="str">
        <f ca="1">IF(_SF_CORE!$A$2="BLOCK",NA(),IF(OR(D9199="",E9199=""),"",E9199-D9199))</f>
        <v/>
      </c>
    </row>
    <row r="9200" spans="6:6" ht="16" x14ac:dyDescent="0.2">
      <c r="F9200" s="47" t="str">
        <f ca="1">IF(_SF_CORE!$A$2="BLOCK",NA(),IF(OR(D9200="",E9200=""),"",E9200-D9200))</f>
        <v/>
      </c>
    </row>
    <row r="9201" spans="6:6" ht="16" x14ac:dyDescent="0.2">
      <c r="F9201" s="47" t="str">
        <f ca="1">IF(_SF_CORE!$A$2="BLOCK",NA(),IF(OR(D9201="",E9201=""),"",E9201-D9201))</f>
        <v/>
      </c>
    </row>
    <row r="9202" spans="6:6" ht="16" x14ac:dyDescent="0.2">
      <c r="F9202" s="47" t="str">
        <f ca="1">IF(_SF_CORE!$A$2="BLOCK",NA(),IF(OR(D9202="",E9202=""),"",E9202-D9202))</f>
        <v/>
      </c>
    </row>
    <row r="9203" spans="6:6" ht="16" x14ac:dyDescent="0.2">
      <c r="F9203" s="47" t="str">
        <f ca="1">IF(_SF_CORE!$A$2="BLOCK",NA(),IF(OR(D9203="",E9203=""),"",E9203-D9203))</f>
        <v/>
      </c>
    </row>
    <row r="9204" spans="6:6" ht="16" x14ac:dyDescent="0.2">
      <c r="F9204" s="47" t="str">
        <f ca="1">IF(_SF_CORE!$A$2="BLOCK",NA(),IF(OR(D9204="",E9204=""),"",E9204-D9204))</f>
        <v/>
      </c>
    </row>
    <row r="9205" spans="6:6" ht="16" x14ac:dyDescent="0.2">
      <c r="F9205" s="47" t="str">
        <f ca="1">IF(_SF_CORE!$A$2="BLOCK",NA(),IF(OR(D9205="",E9205=""),"",E9205-D9205))</f>
        <v/>
      </c>
    </row>
    <row r="9206" spans="6:6" ht="16" x14ac:dyDescent="0.2">
      <c r="F9206" s="47" t="str">
        <f ca="1">IF(_SF_CORE!$A$2="BLOCK",NA(),IF(OR(D9206="",E9206=""),"",E9206-D9206))</f>
        <v/>
      </c>
    </row>
    <row r="9207" spans="6:6" ht="16" x14ac:dyDescent="0.2">
      <c r="F9207" s="47" t="str">
        <f ca="1">IF(_SF_CORE!$A$2="BLOCK",NA(),IF(OR(D9207="",E9207=""),"",E9207-D9207))</f>
        <v/>
      </c>
    </row>
    <row r="9208" spans="6:6" ht="16" x14ac:dyDescent="0.2">
      <c r="F9208" s="47" t="str">
        <f ca="1">IF(_SF_CORE!$A$2="BLOCK",NA(),IF(OR(D9208="",E9208=""),"",E9208-D9208))</f>
        <v/>
      </c>
    </row>
    <row r="9209" spans="6:6" ht="16" x14ac:dyDescent="0.2">
      <c r="F9209" s="47" t="str">
        <f ca="1">IF(_SF_CORE!$A$2="BLOCK",NA(),IF(OR(D9209="",E9209=""),"",E9209-D9209))</f>
        <v/>
      </c>
    </row>
    <row r="9210" spans="6:6" ht="16" x14ac:dyDescent="0.2">
      <c r="F9210" s="47" t="str">
        <f ca="1">IF(_SF_CORE!$A$2="BLOCK",NA(),IF(OR(D9210="",E9210=""),"",E9210-D9210))</f>
        <v/>
      </c>
    </row>
    <row r="9211" spans="6:6" ht="16" x14ac:dyDescent="0.2">
      <c r="F9211" s="47" t="str">
        <f ca="1">IF(_SF_CORE!$A$2="BLOCK",NA(),IF(OR(D9211="",E9211=""),"",E9211-D9211))</f>
        <v/>
      </c>
    </row>
    <row r="9212" spans="6:6" ht="16" x14ac:dyDescent="0.2">
      <c r="F9212" s="47" t="str">
        <f ca="1">IF(_SF_CORE!$A$2="BLOCK",NA(),IF(OR(D9212="",E9212=""),"",E9212-D9212))</f>
        <v/>
      </c>
    </row>
    <row r="9213" spans="6:6" ht="16" x14ac:dyDescent="0.2">
      <c r="F9213" s="47" t="str">
        <f ca="1">IF(_SF_CORE!$A$2="BLOCK",NA(),IF(OR(D9213="",E9213=""),"",E9213-D9213))</f>
        <v/>
      </c>
    </row>
    <row r="9214" spans="6:6" ht="16" x14ac:dyDescent="0.2">
      <c r="F9214" s="47" t="str">
        <f ca="1">IF(_SF_CORE!$A$2="BLOCK",NA(),IF(OR(D9214="",E9214=""),"",E9214-D9214))</f>
        <v/>
      </c>
    </row>
    <row r="9215" spans="6:6" ht="16" x14ac:dyDescent="0.2">
      <c r="F9215" s="47" t="str">
        <f ca="1">IF(_SF_CORE!$A$2="BLOCK",NA(),IF(OR(D9215="",E9215=""),"",E9215-D9215))</f>
        <v/>
      </c>
    </row>
    <row r="9216" spans="6:6" ht="16" x14ac:dyDescent="0.2">
      <c r="F9216" s="47" t="str">
        <f ca="1">IF(_SF_CORE!$A$2="BLOCK",NA(),IF(OR(D9216="",E9216=""),"",E9216-D9216))</f>
        <v/>
      </c>
    </row>
    <row r="9217" spans="6:6" ht="16" x14ac:dyDescent="0.2">
      <c r="F9217" s="47" t="str">
        <f ca="1">IF(_SF_CORE!$A$2="BLOCK",NA(),IF(OR(D9217="",E9217=""),"",E9217-D9217))</f>
        <v/>
      </c>
    </row>
    <row r="9218" spans="6:6" ht="16" x14ac:dyDescent="0.2">
      <c r="F9218" s="47" t="str">
        <f ca="1">IF(_SF_CORE!$A$2="BLOCK",NA(),IF(OR(D9218="",E9218=""),"",E9218-D9218))</f>
        <v/>
      </c>
    </row>
    <row r="9219" spans="6:6" ht="16" x14ac:dyDescent="0.2">
      <c r="F9219" s="47" t="str">
        <f ca="1">IF(_SF_CORE!$A$2="BLOCK",NA(),IF(OR(D9219="",E9219=""),"",E9219-D9219))</f>
        <v/>
      </c>
    </row>
    <row r="9220" spans="6:6" ht="16" x14ac:dyDescent="0.2">
      <c r="F9220" s="47" t="str">
        <f ca="1">IF(_SF_CORE!$A$2="BLOCK",NA(),IF(OR(D9220="",E9220=""),"",E9220-D9220))</f>
        <v/>
      </c>
    </row>
    <row r="9221" spans="6:6" ht="16" x14ac:dyDescent="0.2">
      <c r="F9221" s="47" t="str">
        <f ca="1">IF(_SF_CORE!$A$2="BLOCK",NA(),IF(OR(D9221="",E9221=""),"",E9221-D9221))</f>
        <v/>
      </c>
    </row>
    <row r="9222" spans="6:6" ht="16" x14ac:dyDescent="0.2">
      <c r="F9222" s="47" t="str">
        <f ca="1">IF(_SF_CORE!$A$2="BLOCK",NA(),IF(OR(D9222="",E9222=""),"",E9222-D9222))</f>
        <v/>
      </c>
    </row>
    <row r="9223" spans="6:6" ht="16" x14ac:dyDescent="0.2">
      <c r="F9223" s="47" t="str">
        <f ca="1">IF(_SF_CORE!$A$2="BLOCK",NA(),IF(OR(D9223="",E9223=""),"",E9223-D9223))</f>
        <v/>
      </c>
    </row>
    <row r="9224" spans="6:6" ht="16" x14ac:dyDescent="0.2">
      <c r="F9224" s="47" t="str">
        <f ca="1">IF(_SF_CORE!$A$2="BLOCK",NA(),IF(OR(D9224="",E9224=""),"",E9224-D9224))</f>
        <v/>
      </c>
    </row>
    <row r="9225" spans="6:6" ht="16" x14ac:dyDescent="0.2">
      <c r="F9225" s="47" t="str">
        <f ca="1">IF(_SF_CORE!$A$2="BLOCK",NA(),IF(OR(D9225="",E9225=""),"",E9225-D9225))</f>
        <v/>
      </c>
    </row>
    <row r="9226" spans="6:6" ht="16" x14ac:dyDescent="0.2">
      <c r="F9226" s="47" t="str">
        <f ca="1">IF(_SF_CORE!$A$2="BLOCK",NA(),IF(OR(D9226="",E9226=""),"",E9226-D9226))</f>
        <v/>
      </c>
    </row>
    <row r="9227" spans="6:6" ht="16" x14ac:dyDescent="0.2">
      <c r="F9227" s="47" t="str">
        <f ca="1">IF(_SF_CORE!$A$2="BLOCK",NA(),IF(OR(D9227="",E9227=""),"",E9227-D9227))</f>
        <v/>
      </c>
    </row>
    <row r="9228" spans="6:6" ht="16" x14ac:dyDescent="0.2">
      <c r="F9228" s="47" t="str">
        <f ca="1">IF(_SF_CORE!$A$2="BLOCK",NA(),IF(OR(D9228="",E9228=""),"",E9228-D9228))</f>
        <v/>
      </c>
    </row>
    <row r="9229" spans="6:6" ht="16" x14ac:dyDescent="0.2">
      <c r="F9229" s="47" t="str">
        <f ca="1">IF(_SF_CORE!$A$2="BLOCK",NA(),IF(OR(D9229="",E9229=""),"",E9229-D9229))</f>
        <v/>
      </c>
    </row>
    <row r="9230" spans="6:6" ht="16" x14ac:dyDescent="0.2">
      <c r="F9230" s="47" t="str">
        <f ca="1">IF(_SF_CORE!$A$2="BLOCK",NA(),IF(OR(D9230="",E9230=""),"",E9230-D9230))</f>
        <v/>
      </c>
    </row>
    <row r="9231" spans="6:6" ht="16" x14ac:dyDescent="0.2">
      <c r="F9231" s="47" t="str">
        <f ca="1">IF(_SF_CORE!$A$2="BLOCK",NA(),IF(OR(D9231="",E9231=""),"",E9231-D9231))</f>
        <v/>
      </c>
    </row>
    <row r="9232" spans="6:6" ht="16" x14ac:dyDescent="0.2">
      <c r="F9232" s="47" t="str">
        <f ca="1">IF(_SF_CORE!$A$2="BLOCK",NA(),IF(OR(D9232="",E9232=""),"",E9232-D9232))</f>
        <v/>
      </c>
    </row>
    <row r="9233" spans="6:6" ht="16" x14ac:dyDescent="0.2">
      <c r="F9233" s="47" t="str">
        <f ca="1">IF(_SF_CORE!$A$2="BLOCK",NA(),IF(OR(D9233="",E9233=""),"",E9233-D9233))</f>
        <v/>
      </c>
    </row>
    <row r="9234" spans="6:6" ht="16" x14ac:dyDescent="0.2">
      <c r="F9234" s="47" t="str">
        <f ca="1">IF(_SF_CORE!$A$2="BLOCK",NA(),IF(OR(D9234="",E9234=""),"",E9234-D9234))</f>
        <v/>
      </c>
    </row>
    <row r="9235" spans="6:6" ht="16" x14ac:dyDescent="0.2">
      <c r="F9235" s="47" t="str">
        <f ca="1">IF(_SF_CORE!$A$2="BLOCK",NA(),IF(OR(D9235="",E9235=""),"",E9235-D9235))</f>
        <v/>
      </c>
    </row>
    <row r="9236" spans="6:6" ht="16" x14ac:dyDescent="0.2">
      <c r="F9236" s="47" t="str">
        <f ca="1">IF(_SF_CORE!$A$2="BLOCK",NA(),IF(OR(D9236="",E9236=""),"",E9236-D9236))</f>
        <v/>
      </c>
    </row>
    <row r="9237" spans="6:6" ht="16" x14ac:dyDescent="0.2">
      <c r="F9237" s="47" t="str">
        <f ca="1">IF(_SF_CORE!$A$2="BLOCK",NA(),IF(OR(D9237="",E9237=""),"",E9237-D9237))</f>
        <v/>
      </c>
    </row>
    <row r="9238" spans="6:6" ht="16" x14ac:dyDescent="0.2">
      <c r="F9238" s="47" t="str">
        <f ca="1">IF(_SF_CORE!$A$2="BLOCK",NA(),IF(OR(D9238="",E9238=""),"",E9238-D9238))</f>
        <v/>
      </c>
    </row>
    <row r="9239" spans="6:6" ht="16" x14ac:dyDescent="0.2">
      <c r="F9239" s="47" t="str">
        <f ca="1">IF(_SF_CORE!$A$2="BLOCK",NA(),IF(OR(D9239="",E9239=""),"",E9239-D9239))</f>
        <v/>
      </c>
    </row>
    <row r="9240" spans="6:6" ht="16" x14ac:dyDescent="0.2">
      <c r="F9240" s="47" t="str">
        <f ca="1">IF(_SF_CORE!$A$2="BLOCK",NA(),IF(OR(D9240="",E9240=""),"",E9240-D9240))</f>
        <v/>
      </c>
    </row>
    <row r="9241" spans="6:6" ht="16" x14ac:dyDescent="0.2">
      <c r="F9241" s="47" t="str">
        <f ca="1">IF(_SF_CORE!$A$2="BLOCK",NA(),IF(OR(D9241="",E9241=""),"",E9241-D9241))</f>
        <v/>
      </c>
    </row>
    <row r="9242" spans="6:6" ht="16" x14ac:dyDescent="0.2">
      <c r="F9242" s="47" t="str">
        <f ca="1">IF(_SF_CORE!$A$2="BLOCK",NA(),IF(OR(D9242="",E9242=""),"",E9242-D9242))</f>
        <v/>
      </c>
    </row>
    <row r="9243" spans="6:6" ht="16" x14ac:dyDescent="0.2">
      <c r="F9243" s="47" t="str">
        <f ca="1">IF(_SF_CORE!$A$2="BLOCK",NA(),IF(OR(D9243="",E9243=""),"",E9243-D9243))</f>
        <v/>
      </c>
    </row>
    <row r="9244" spans="6:6" ht="16" x14ac:dyDescent="0.2">
      <c r="F9244" s="47" t="str">
        <f ca="1">IF(_SF_CORE!$A$2="BLOCK",NA(),IF(OR(D9244="",E9244=""),"",E9244-D9244))</f>
        <v/>
      </c>
    </row>
    <row r="9245" spans="6:6" ht="16" x14ac:dyDescent="0.2">
      <c r="F9245" s="47" t="str">
        <f ca="1">IF(_SF_CORE!$A$2="BLOCK",NA(),IF(OR(D9245="",E9245=""),"",E9245-D9245))</f>
        <v/>
      </c>
    </row>
    <row r="9246" spans="6:6" ht="16" x14ac:dyDescent="0.2">
      <c r="F9246" s="47" t="str">
        <f ca="1">IF(_SF_CORE!$A$2="BLOCK",NA(),IF(OR(D9246="",E9246=""),"",E9246-D9246))</f>
        <v/>
      </c>
    </row>
    <row r="9247" spans="6:6" ht="16" x14ac:dyDescent="0.2">
      <c r="F9247" s="47" t="str">
        <f ca="1">IF(_SF_CORE!$A$2="BLOCK",NA(),IF(OR(D9247="",E9247=""),"",E9247-D9247))</f>
        <v/>
      </c>
    </row>
    <row r="9248" spans="6:6" ht="16" x14ac:dyDescent="0.2">
      <c r="F9248" s="47" t="str">
        <f ca="1">IF(_SF_CORE!$A$2="BLOCK",NA(),IF(OR(D9248="",E9248=""),"",E9248-D9248))</f>
        <v/>
      </c>
    </row>
    <row r="9249" spans="6:6" ht="16" x14ac:dyDescent="0.2">
      <c r="F9249" s="47" t="str">
        <f ca="1">IF(_SF_CORE!$A$2="BLOCK",NA(),IF(OR(D9249="",E9249=""),"",E9249-D9249))</f>
        <v/>
      </c>
    </row>
    <row r="9250" spans="6:6" ht="16" x14ac:dyDescent="0.2">
      <c r="F9250" s="47" t="str">
        <f ca="1">IF(_SF_CORE!$A$2="BLOCK",NA(),IF(OR(D9250="",E9250=""),"",E9250-D9250))</f>
        <v/>
      </c>
    </row>
    <row r="9251" spans="6:6" ht="16" x14ac:dyDescent="0.2">
      <c r="F9251" s="47" t="str">
        <f ca="1">IF(_SF_CORE!$A$2="BLOCK",NA(),IF(OR(D9251="",E9251=""),"",E9251-D9251))</f>
        <v/>
      </c>
    </row>
    <row r="9252" spans="6:6" ht="16" x14ac:dyDescent="0.2">
      <c r="F9252" s="47" t="str">
        <f ca="1">IF(_SF_CORE!$A$2="BLOCK",NA(),IF(OR(D9252="",E9252=""),"",E9252-D9252))</f>
        <v/>
      </c>
    </row>
    <row r="9253" spans="6:6" ht="16" x14ac:dyDescent="0.2">
      <c r="F9253" s="47" t="str">
        <f ca="1">IF(_SF_CORE!$A$2="BLOCK",NA(),IF(OR(D9253="",E9253=""),"",E9253-D9253))</f>
        <v/>
      </c>
    </row>
    <row r="9254" spans="6:6" ht="16" x14ac:dyDescent="0.2">
      <c r="F9254" s="47" t="str">
        <f ca="1">IF(_SF_CORE!$A$2="BLOCK",NA(),IF(OR(D9254="",E9254=""),"",E9254-D9254))</f>
        <v/>
      </c>
    </row>
    <row r="9255" spans="6:6" ht="16" x14ac:dyDescent="0.2">
      <c r="F9255" s="47" t="str">
        <f ca="1">IF(_SF_CORE!$A$2="BLOCK",NA(),IF(OR(D9255="",E9255=""),"",E9255-D9255))</f>
        <v/>
      </c>
    </row>
    <row r="9256" spans="6:6" ht="16" x14ac:dyDescent="0.2">
      <c r="F9256" s="47" t="str">
        <f ca="1">IF(_SF_CORE!$A$2="BLOCK",NA(),IF(OR(D9256="",E9256=""),"",E9256-D9256))</f>
        <v/>
      </c>
    </row>
    <row r="9257" spans="6:6" ht="16" x14ac:dyDescent="0.2">
      <c r="F9257" s="47" t="str">
        <f ca="1">IF(_SF_CORE!$A$2="BLOCK",NA(),IF(OR(D9257="",E9257=""),"",E9257-D9257))</f>
        <v/>
      </c>
    </row>
    <row r="9258" spans="6:6" ht="16" x14ac:dyDescent="0.2">
      <c r="F9258" s="47" t="str">
        <f ca="1">IF(_SF_CORE!$A$2="BLOCK",NA(),IF(OR(D9258="",E9258=""),"",E9258-D9258))</f>
        <v/>
      </c>
    </row>
    <row r="9259" spans="6:6" ht="16" x14ac:dyDescent="0.2">
      <c r="F9259" s="47" t="str">
        <f ca="1">IF(_SF_CORE!$A$2="BLOCK",NA(),IF(OR(D9259="",E9259=""),"",E9259-D9259))</f>
        <v/>
      </c>
    </row>
    <row r="9260" spans="6:6" ht="16" x14ac:dyDescent="0.2">
      <c r="F9260" s="47" t="str">
        <f ca="1">IF(_SF_CORE!$A$2="BLOCK",NA(),IF(OR(D9260="",E9260=""),"",E9260-D9260))</f>
        <v/>
      </c>
    </row>
    <row r="9261" spans="6:6" ht="16" x14ac:dyDescent="0.2">
      <c r="F9261" s="47" t="str">
        <f ca="1">IF(_SF_CORE!$A$2="BLOCK",NA(),IF(OR(D9261="",E9261=""),"",E9261-D9261))</f>
        <v/>
      </c>
    </row>
    <row r="9262" spans="6:6" ht="16" x14ac:dyDescent="0.2">
      <c r="F9262" s="47" t="str">
        <f ca="1">IF(_SF_CORE!$A$2="BLOCK",NA(),IF(OR(D9262="",E9262=""),"",E9262-D9262))</f>
        <v/>
      </c>
    </row>
    <row r="9263" spans="6:6" ht="16" x14ac:dyDescent="0.2">
      <c r="F9263" s="47" t="str">
        <f ca="1">IF(_SF_CORE!$A$2="BLOCK",NA(),IF(OR(D9263="",E9263=""),"",E9263-D9263))</f>
        <v/>
      </c>
    </row>
    <row r="9264" spans="6:6" ht="16" x14ac:dyDescent="0.2">
      <c r="F9264" s="47" t="str">
        <f ca="1">IF(_SF_CORE!$A$2="BLOCK",NA(),IF(OR(D9264="",E9264=""),"",E9264-D9264))</f>
        <v/>
      </c>
    </row>
    <row r="9265" spans="6:6" ht="16" x14ac:dyDescent="0.2">
      <c r="F9265" s="47" t="str">
        <f ca="1">IF(_SF_CORE!$A$2="BLOCK",NA(),IF(OR(D9265="",E9265=""),"",E9265-D9265))</f>
        <v/>
      </c>
    </row>
    <row r="9266" spans="6:6" ht="16" x14ac:dyDescent="0.2">
      <c r="F9266" s="47" t="str">
        <f ca="1">IF(_SF_CORE!$A$2="BLOCK",NA(),IF(OR(D9266="",E9266=""),"",E9266-D9266))</f>
        <v/>
      </c>
    </row>
    <row r="9267" spans="6:6" ht="16" x14ac:dyDescent="0.2">
      <c r="F9267" s="47" t="str">
        <f ca="1">IF(_SF_CORE!$A$2="BLOCK",NA(),IF(OR(D9267="",E9267=""),"",E9267-D9267))</f>
        <v/>
      </c>
    </row>
    <row r="9268" spans="6:6" ht="16" x14ac:dyDescent="0.2">
      <c r="F9268" s="47" t="str">
        <f ca="1">IF(_SF_CORE!$A$2="BLOCK",NA(),IF(OR(D9268="",E9268=""),"",E9268-D9268))</f>
        <v/>
      </c>
    </row>
    <row r="9269" spans="6:6" ht="16" x14ac:dyDescent="0.2">
      <c r="F9269" s="47" t="str">
        <f ca="1">IF(_SF_CORE!$A$2="BLOCK",NA(),IF(OR(D9269="",E9269=""),"",E9269-D9269))</f>
        <v/>
      </c>
    </row>
    <row r="9270" spans="6:6" ht="16" x14ac:dyDescent="0.2">
      <c r="F9270" s="47" t="str">
        <f ca="1">IF(_SF_CORE!$A$2="BLOCK",NA(),IF(OR(D9270="",E9270=""),"",E9270-D9270))</f>
        <v/>
      </c>
    </row>
    <row r="9271" spans="6:6" ht="16" x14ac:dyDescent="0.2">
      <c r="F9271" s="47" t="str">
        <f ca="1">IF(_SF_CORE!$A$2="BLOCK",NA(),IF(OR(D9271="",E9271=""),"",E9271-D9271))</f>
        <v/>
      </c>
    </row>
    <row r="9272" spans="6:6" ht="16" x14ac:dyDescent="0.2">
      <c r="F9272" s="47" t="str">
        <f ca="1">IF(_SF_CORE!$A$2="BLOCK",NA(),IF(OR(D9272="",E9272=""),"",E9272-D9272))</f>
        <v/>
      </c>
    </row>
    <row r="9273" spans="6:6" ht="16" x14ac:dyDescent="0.2">
      <c r="F9273" s="47" t="str">
        <f ca="1">IF(_SF_CORE!$A$2="BLOCK",NA(),IF(OR(D9273="",E9273=""),"",E9273-D9273))</f>
        <v/>
      </c>
    </row>
    <row r="9274" spans="6:6" ht="16" x14ac:dyDescent="0.2">
      <c r="F9274" s="47" t="str">
        <f ca="1">IF(_SF_CORE!$A$2="BLOCK",NA(),IF(OR(D9274="",E9274=""),"",E9274-D9274))</f>
        <v/>
      </c>
    </row>
    <row r="9275" spans="6:6" ht="16" x14ac:dyDescent="0.2">
      <c r="F9275" s="47" t="str">
        <f ca="1">IF(_SF_CORE!$A$2="BLOCK",NA(),IF(OR(D9275="",E9275=""),"",E9275-D9275))</f>
        <v/>
      </c>
    </row>
    <row r="9276" spans="6:6" ht="16" x14ac:dyDescent="0.2">
      <c r="F9276" s="47" t="str">
        <f ca="1">IF(_SF_CORE!$A$2="BLOCK",NA(),IF(OR(D9276="",E9276=""),"",E9276-D9276))</f>
        <v/>
      </c>
    </row>
    <row r="9277" spans="6:6" ht="16" x14ac:dyDescent="0.2">
      <c r="F9277" s="47" t="str">
        <f ca="1">IF(_SF_CORE!$A$2="BLOCK",NA(),IF(OR(D9277="",E9277=""),"",E9277-D9277))</f>
        <v/>
      </c>
    </row>
    <row r="9278" spans="6:6" ht="16" x14ac:dyDescent="0.2">
      <c r="F9278" s="47" t="str">
        <f ca="1">IF(_SF_CORE!$A$2="BLOCK",NA(),IF(OR(D9278="",E9278=""),"",E9278-D9278))</f>
        <v/>
      </c>
    </row>
    <row r="9279" spans="6:6" ht="16" x14ac:dyDescent="0.2">
      <c r="F9279" s="47" t="str">
        <f ca="1">IF(_SF_CORE!$A$2="BLOCK",NA(),IF(OR(D9279="",E9279=""),"",E9279-D9279))</f>
        <v/>
      </c>
    </row>
    <row r="9280" spans="6:6" ht="16" x14ac:dyDescent="0.2">
      <c r="F9280" s="47" t="str">
        <f ca="1">IF(_SF_CORE!$A$2="BLOCK",NA(),IF(OR(D9280="",E9280=""),"",E9280-D9280))</f>
        <v/>
      </c>
    </row>
    <row r="9281" spans="6:6" ht="16" x14ac:dyDescent="0.2">
      <c r="F9281" s="47" t="str">
        <f ca="1">IF(_SF_CORE!$A$2="BLOCK",NA(),IF(OR(D9281="",E9281=""),"",E9281-D9281))</f>
        <v/>
      </c>
    </row>
    <row r="9282" spans="6:6" ht="16" x14ac:dyDescent="0.2">
      <c r="F9282" s="47" t="str">
        <f ca="1">IF(_SF_CORE!$A$2="BLOCK",NA(),IF(OR(D9282="",E9282=""),"",E9282-D9282))</f>
        <v/>
      </c>
    </row>
    <row r="9283" spans="6:6" ht="16" x14ac:dyDescent="0.2">
      <c r="F9283" s="47" t="str">
        <f ca="1">IF(_SF_CORE!$A$2="BLOCK",NA(),IF(OR(D9283="",E9283=""),"",E9283-D9283))</f>
        <v/>
      </c>
    </row>
    <row r="9284" spans="6:6" ht="16" x14ac:dyDescent="0.2">
      <c r="F9284" s="47" t="str">
        <f ca="1">IF(_SF_CORE!$A$2="BLOCK",NA(),IF(OR(D9284="",E9284=""),"",E9284-D9284))</f>
        <v/>
      </c>
    </row>
    <row r="9285" spans="6:6" ht="16" x14ac:dyDescent="0.2">
      <c r="F9285" s="47" t="str">
        <f ca="1">IF(_SF_CORE!$A$2="BLOCK",NA(),IF(OR(D9285="",E9285=""),"",E9285-D9285))</f>
        <v/>
      </c>
    </row>
    <row r="9286" spans="6:6" ht="16" x14ac:dyDescent="0.2">
      <c r="F9286" s="47" t="str">
        <f ca="1">IF(_SF_CORE!$A$2="BLOCK",NA(),IF(OR(D9286="",E9286=""),"",E9286-D9286))</f>
        <v/>
      </c>
    </row>
    <row r="9287" spans="6:6" ht="16" x14ac:dyDescent="0.2">
      <c r="F9287" s="47" t="str">
        <f ca="1">IF(_SF_CORE!$A$2="BLOCK",NA(),IF(OR(D9287="",E9287=""),"",E9287-D9287))</f>
        <v/>
      </c>
    </row>
    <row r="9288" spans="6:6" ht="16" x14ac:dyDescent="0.2">
      <c r="F9288" s="47" t="str">
        <f ca="1">IF(_SF_CORE!$A$2="BLOCK",NA(),IF(OR(D9288="",E9288=""),"",E9288-D9288))</f>
        <v/>
      </c>
    </row>
    <row r="9289" spans="6:6" ht="16" x14ac:dyDescent="0.2">
      <c r="F9289" s="47" t="str">
        <f ca="1">IF(_SF_CORE!$A$2="BLOCK",NA(),IF(OR(D9289="",E9289=""),"",E9289-D9289))</f>
        <v/>
      </c>
    </row>
    <row r="9290" spans="6:6" ht="16" x14ac:dyDescent="0.2">
      <c r="F9290" s="47" t="str">
        <f ca="1">IF(_SF_CORE!$A$2="BLOCK",NA(),IF(OR(D9290="",E9290=""),"",E9290-D9290))</f>
        <v/>
      </c>
    </row>
    <row r="9291" spans="6:6" ht="16" x14ac:dyDescent="0.2">
      <c r="F9291" s="47" t="str">
        <f ca="1">IF(_SF_CORE!$A$2="BLOCK",NA(),IF(OR(D9291="",E9291=""),"",E9291-D9291))</f>
        <v/>
      </c>
    </row>
    <row r="9292" spans="6:6" ht="16" x14ac:dyDescent="0.2">
      <c r="F9292" s="47" t="str">
        <f ca="1">IF(_SF_CORE!$A$2="BLOCK",NA(),IF(OR(D9292="",E9292=""),"",E9292-D9292))</f>
        <v/>
      </c>
    </row>
    <row r="9293" spans="6:6" ht="16" x14ac:dyDescent="0.2">
      <c r="F9293" s="47" t="str">
        <f ca="1">IF(_SF_CORE!$A$2="BLOCK",NA(),IF(OR(D9293="",E9293=""),"",E9293-D9293))</f>
        <v/>
      </c>
    </row>
    <row r="9294" spans="6:6" ht="16" x14ac:dyDescent="0.2">
      <c r="F9294" s="47" t="str">
        <f ca="1">IF(_SF_CORE!$A$2="BLOCK",NA(),IF(OR(D9294="",E9294=""),"",E9294-D9294))</f>
        <v/>
      </c>
    </row>
    <row r="9295" spans="6:6" ht="16" x14ac:dyDescent="0.2">
      <c r="F9295" s="47" t="str">
        <f ca="1">IF(_SF_CORE!$A$2="BLOCK",NA(),IF(OR(D9295="",E9295=""),"",E9295-D9295))</f>
        <v/>
      </c>
    </row>
    <row r="9296" spans="6:6" ht="16" x14ac:dyDescent="0.2">
      <c r="F9296" s="47" t="str">
        <f ca="1">IF(_SF_CORE!$A$2="BLOCK",NA(),IF(OR(D9296="",E9296=""),"",E9296-D9296))</f>
        <v/>
      </c>
    </row>
    <row r="9297" spans="6:6" ht="16" x14ac:dyDescent="0.2">
      <c r="F9297" s="47" t="str">
        <f ca="1">IF(_SF_CORE!$A$2="BLOCK",NA(),IF(OR(D9297="",E9297=""),"",E9297-D9297))</f>
        <v/>
      </c>
    </row>
    <row r="9298" spans="6:6" ht="16" x14ac:dyDescent="0.2">
      <c r="F9298" s="47" t="str">
        <f ca="1">IF(_SF_CORE!$A$2="BLOCK",NA(),IF(OR(D9298="",E9298=""),"",E9298-D9298))</f>
        <v/>
      </c>
    </row>
    <row r="9299" spans="6:6" ht="16" x14ac:dyDescent="0.2">
      <c r="F9299" s="47" t="str">
        <f ca="1">IF(_SF_CORE!$A$2="BLOCK",NA(),IF(OR(D9299="",E9299=""),"",E9299-D9299))</f>
        <v/>
      </c>
    </row>
    <row r="9300" spans="6:6" ht="16" x14ac:dyDescent="0.2">
      <c r="F9300" s="47" t="str">
        <f ca="1">IF(_SF_CORE!$A$2="BLOCK",NA(),IF(OR(D9300="",E9300=""),"",E9300-D9300))</f>
        <v/>
      </c>
    </row>
    <row r="9301" spans="6:6" ht="16" x14ac:dyDescent="0.2">
      <c r="F9301" s="47" t="str">
        <f ca="1">IF(_SF_CORE!$A$2="BLOCK",NA(),IF(OR(D9301="",E9301=""),"",E9301-D9301))</f>
        <v/>
      </c>
    </row>
    <row r="9302" spans="6:6" ht="16" x14ac:dyDescent="0.2">
      <c r="F9302" s="47" t="str">
        <f ca="1">IF(_SF_CORE!$A$2="BLOCK",NA(),IF(OR(D9302="",E9302=""),"",E9302-D9302))</f>
        <v/>
      </c>
    </row>
    <row r="9303" spans="6:6" ht="16" x14ac:dyDescent="0.2">
      <c r="F9303" s="47" t="str">
        <f ca="1">IF(_SF_CORE!$A$2="BLOCK",NA(),IF(OR(D9303="",E9303=""),"",E9303-D9303))</f>
        <v/>
      </c>
    </row>
    <row r="9304" spans="6:6" ht="16" x14ac:dyDescent="0.2">
      <c r="F9304" s="47" t="str">
        <f ca="1">IF(_SF_CORE!$A$2="BLOCK",NA(),IF(OR(D9304="",E9304=""),"",E9304-D9304))</f>
        <v/>
      </c>
    </row>
    <row r="9305" spans="6:6" ht="16" x14ac:dyDescent="0.2">
      <c r="F9305" s="47" t="str">
        <f ca="1">IF(_SF_CORE!$A$2="BLOCK",NA(),IF(OR(D9305="",E9305=""),"",E9305-D9305))</f>
        <v/>
      </c>
    </row>
    <row r="9306" spans="6:6" ht="16" x14ac:dyDescent="0.2">
      <c r="F9306" s="47" t="str">
        <f ca="1">IF(_SF_CORE!$A$2="BLOCK",NA(),IF(OR(D9306="",E9306=""),"",E9306-D9306))</f>
        <v/>
      </c>
    </row>
    <row r="9307" spans="6:6" ht="16" x14ac:dyDescent="0.2">
      <c r="F9307" s="47" t="str">
        <f ca="1">IF(_SF_CORE!$A$2="BLOCK",NA(),IF(OR(D9307="",E9307=""),"",E9307-D9307))</f>
        <v/>
      </c>
    </row>
    <row r="9308" spans="6:6" ht="16" x14ac:dyDescent="0.2">
      <c r="F9308" s="47" t="str">
        <f ca="1">IF(_SF_CORE!$A$2="BLOCK",NA(),IF(OR(D9308="",E9308=""),"",E9308-D9308))</f>
        <v/>
      </c>
    </row>
    <row r="9309" spans="6:6" ht="16" x14ac:dyDescent="0.2">
      <c r="F9309" s="47" t="str">
        <f ca="1">IF(_SF_CORE!$A$2="BLOCK",NA(),IF(OR(D9309="",E9309=""),"",E9309-D9309))</f>
        <v/>
      </c>
    </row>
    <row r="9310" spans="6:6" ht="16" x14ac:dyDescent="0.2">
      <c r="F9310" s="47" t="str">
        <f ca="1">IF(_SF_CORE!$A$2="BLOCK",NA(),IF(OR(D9310="",E9310=""),"",E9310-D9310))</f>
        <v/>
      </c>
    </row>
    <row r="9311" spans="6:6" ht="16" x14ac:dyDescent="0.2">
      <c r="F9311" s="47" t="str">
        <f ca="1">IF(_SF_CORE!$A$2="BLOCK",NA(),IF(OR(D9311="",E9311=""),"",E9311-D9311))</f>
        <v/>
      </c>
    </row>
    <row r="9312" spans="6:6" ht="16" x14ac:dyDescent="0.2">
      <c r="F9312" s="47" t="str">
        <f ca="1">IF(_SF_CORE!$A$2="BLOCK",NA(),IF(OR(D9312="",E9312=""),"",E9312-D9312))</f>
        <v/>
      </c>
    </row>
    <row r="9313" spans="6:6" ht="16" x14ac:dyDescent="0.2">
      <c r="F9313" s="47" t="str">
        <f ca="1">IF(_SF_CORE!$A$2="BLOCK",NA(),IF(OR(D9313="",E9313=""),"",E9313-D9313))</f>
        <v/>
      </c>
    </row>
    <row r="9314" spans="6:6" ht="16" x14ac:dyDescent="0.2">
      <c r="F9314" s="47" t="str">
        <f ca="1">IF(_SF_CORE!$A$2="BLOCK",NA(),IF(OR(D9314="",E9314=""),"",E9314-D9314))</f>
        <v/>
      </c>
    </row>
    <row r="9315" spans="6:6" ht="16" x14ac:dyDescent="0.2">
      <c r="F9315" s="47" t="str">
        <f ca="1">IF(_SF_CORE!$A$2="BLOCK",NA(),IF(OR(D9315="",E9315=""),"",E9315-D9315))</f>
        <v/>
      </c>
    </row>
    <row r="9316" spans="6:6" ht="16" x14ac:dyDescent="0.2">
      <c r="F9316" s="47" t="str">
        <f ca="1">IF(_SF_CORE!$A$2="BLOCK",NA(),IF(OR(D9316="",E9316=""),"",E9316-D9316))</f>
        <v/>
      </c>
    </row>
    <row r="9317" spans="6:6" ht="16" x14ac:dyDescent="0.2">
      <c r="F9317" s="47" t="str">
        <f ca="1">IF(_SF_CORE!$A$2="BLOCK",NA(),IF(OR(D9317="",E9317=""),"",E9317-D9317))</f>
        <v/>
      </c>
    </row>
    <row r="9318" spans="6:6" ht="16" x14ac:dyDescent="0.2">
      <c r="F9318" s="47" t="str">
        <f ca="1">IF(_SF_CORE!$A$2="BLOCK",NA(),IF(OR(D9318="",E9318=""),"",E9318-D9318))</f>
        <v/>
      </c>
    </row>
    <row r="9319" spans="6:6" ht="16" x14ac:dyDescent="0.2">
      <c r="F9319" s="47" t="str">
        <f ca="1">IF(_SF_CORE!$A$2="BLOCK",NA(),IF(OR(D9319="",E9319=""),"",E9319-D9319))</f>
        <v/>
      </c>
    </row>
    <row r="9320" spans="6:6" ht="16" x14ac:dyDescent="0.2">
      <c r="F9320" s="47" t="str">
        <f ca="1">IF(_SF_CORE!$A$2="BLOCK",NA(),IF(OR(D9320="",E9320=""),"",E9320-D9320))</f>
        <v/>
      </c>
    </row>
    <row r="9321" spans="6:6" ht="16" x14ac:dyDescent="0.2">
      <c r="F9321" s="47" t="str">
        <f ca="1">IF(_SF_CORE!$A$2="BLOCK",NA(),IF(OR(D9321="",E9321=""),"",E9321-D9321))</f>
        <v/>
      </c>
    </row>
    <row r="9322" spans="6:6" ht="16" x14ac:dyDescent="0.2">
      <c r="F9322" s="47" t="str">
        <f ca="1">IF(_SF_CORE!$A$2="BLOCK",NA(),IF(OR(D9322="",E9322=""),"",E9322-D9322))</f>
        <v/>
      </c>
    </row>
    <row r="9323" spans="6:6" ht="16" x14ac:dyDescent="0.2">
      <c r="F9323" s="47" t="str">
        <f ca="1">IF(_SF_CORE!$A$2="BLOCK",NA(),IF(OR(D9323="",E9323=""),"",E9323-D9323))</f>
        <v/>
      </c>
    </row>
    <row r="9324" spans="6:6" ht="16" x14ac:dyDescent="0.2">
      <c r="F9324" s="47" t="str">
        <f ca="1">IF(_SF_CORE!$A$2="BLOCK",NA(),IF(OR(D9324="",E9324=""),"",E9324-D9324))</f>
        <v/>
      </c>
    </row>
    <row r="9325" spans="6:6" ht="16" x14ac:dyDescent="0.2">
      <c r="F9325" s="47" t="str">
        <f ca="1">IF(_SF_CORE!$A$2="BLOCK",NA(),IF(OR(D9325="",E9325=""),"",E9325-D9325))</f>
        <v/>
      </c>
    </row>
    <row r="9326" spans="6:6" ht="16" x14ac:dyDescent="0.2">
      <c r="F9326" s="47" t="str">
        <f ca="1">IF(_SF_CORE!$A$2="BLOCK",NA(),IF(OR(D9326="",E9326=""),"",E9326-D9326))</f>
        <v/>
      </c>
    </row>
    <row r="9327" spans="6:6" ht="16" x14ac:dyDescent="0.2">
      <c r="F9327" s="47" t="str">
        <f ca="1">IF(_SF_CORE!$A$2="BLOCK",NA(),IF(OR(D9327="",E9327=""),"",E9327-D9327))</f>
        <v/>
      </c>
    </row>
    <row r="9328" spans="6:6" ht="16" x14ac:dyDescent="0.2">
      <c r="F9328" s="47" t="str">
        <f ca="1">IF(_SF_CORE!$A$2="BLOCK",NA(),IF(OR(D9328="",E9328=""),"",E9328-D9328))</f>
        <v/>
      </c>
    </row>
    <row r="9329" spans="6:6" ht="16" x14ac:dyDescent="0.2">
      <c r="F9329" s="47" t="str">
        <f ca="1">IF(_SF_CORE!$A$2="BLOCK",NA(),IF(OR(D9329="",E9329=""),"",E9329-D9329))</f>
        <v/>
      </c>
    </row>
    <row r="9330" spans="6:6" ht="16" x14ac:dyDescent="0.2">
      <c r="F9330" s="47" t="str">
        <f ca="1">IF(_SF_CORE!$A$2="BLOCK",NA(),IF(OR(D9330="",E9330=""),"",E9330-D9330))</f>
        <v/>
      </c>
    </row>
    <row r="9331" spans="6:6" ht="16" x14ac:dyDescent="0.2">
      <c r="F9331" s="47" t="str">
        <f ca="1">IF(_SF_CORE!$A$2="BLOCK",NA(),IF(OR(D9331="",E9331=""),"",E9331-D9331))</f>
        <v/>
      </c>
    </row>
    <row r="9332" spans="6:6" ht="16" x14ac:dyDescent="0.2">
      <c r="F9332" s="47" t="str">
        <f ca="1">IF(_SF_CORE!$A$2="BLOCK",NA(),IF(OR(D9332="",E9332=""),"",E9332-D9332))</f>
        <v/>
      </c>
    </row>
    <row r="9333" spans="6:6" ht="16" x14ac:dyDescent="0.2">
      <c r="F9333" s="47" t="str">
        <f ca="1">IF(_SF_CORE!$A$2="BLOCK",NA(),IF(OR(D9333="",E9333=""),"",E9333-D9333))</f>
        <v/>
      </c>
    </row>
    <row r="9334" spans="6:6" ht="16" x14ac:dyDescent="0.2">
      <c r="F9334" s="47" t="str">
        <f ca="1">IF(_SF_CORE!$A$2="BLOCK",NA(),IF(OR(D9334="",E9334=""),"",E9334-D9334))</f>
        <v/>
      </c>
    </row>
    <row r="9335" spans="6:6" ht="16" x14ac:dyDescent="0.2">
      <c r="F9335" s="47" t="str">
        <f ca="1">IF(_SF_CORE!$A$2="BLOCK",NA(),IF(OR(D9335="",E9335=""),"",E9335-D9335))</f>
        <v/>
      </c>
    </row>
    <row r="9336" spans="6:6" ht="16" x14ac:dyDescent="0.2">
      <c r="F9336" s="47" t="str">
        <f ca="1">IF(_SF_CORE!$A$2="BLOCK",NA(),IF(OR(D9336="",E9336=""),"",E9336-D9336))</f>
        <v/>
      </c>
    </row>
    <row r="9337" spans="6:6" ht="16" x14ac:dyDescent="0.2">
      <c r="F9337" s="47" t="str">
        <f ca="1">IF(_SF_CORE!$A$2="BLOCK",NA(),IF(OR(D9337="",E9337=""),"",E9337-D9337))</f>
        <v/>
      </c>
    </row>
    <row r="9338" spans="6:6" ht="16" x14ac:dyDescent="0.2">
      <c r="F9338" s="47" t="str">
        <f ca="1">IF(_SF_CORE!$A$2="BLOCK",NA(),IF(OR(D9338="",E9338=""),"",E9338-D9338))</f>
        <v/>
      </c>
    </row>
    <row r="9339" spans="6:6" ht="16" x14ac:dyDescent="0.2">
      <c r="F9339" s="47" t="str">
        <f ca="1">IF(_SF_CORE!$A$2="BLOCK",NA(),IF(OR(D9339="",E9339=""),"",E9339-D9339))</f>
        <v/>
      </c>
    </row>
    <row r="9340" spans="6:6" ht="16" x14ac:dyDescent="0.2">
      <c r="F9340" s="47" t="str">
        <f ca="1">IF(_SF_CORE!$A$2="BLOCK",NA(),IF(OR(D9340="",E9340=""),"",E9340-D9340))</f>
        <v/>
      </c>
    </row>
    <row r="9341" spans="6:6" ht="16" x14ac:dyDescent="0.2">
      <c r="F9341" s="47" t="str">
        <f ca="1">IF(_SF_CORE!$A$2="BLOCK",NA(),IF(OR(D9341="",E9341=""),"",E9341-D9341))</f>
        <v/>
      </c>
    </row>
    <row r="9342" spans="6:6" ht="16" x14ac:dyDescent="0.2">
      <c r="F9342" s="47" t="str">
        <f ca="1">IF(_SF_CORE!$A$2="BLOCK",NA(),IF(OR(D9342="",E9342=""),"",E9342-D9342))</f>
        <v/>
      </c>
    </row>
    <row r="9343" spans="6:6" ht="16" x14ac:dyDescent="0.2">
      <c r="F9343" s="47" t="str">
        <f ca="1">IF(_SF_CORE!$A$2="BLOCK",NA(),IF(OR(D9343="",E9343=""),"",E9343-D9343))</f>
        <v/>
      </c>
    </row>
    <row r="9344" spans="6:6" ht="16" x14ac:dyDescent="0.2">
      <c r="F9344" s="47" t="str">
        <f ca="1">IF(_SF_CORE!$A$2="BLOCK",NA(),IF(OR(D9344="",E9344=""),"",E9344-D9344))</f>
        <v/>
      </c>
    </row>
    <row r="9345" spans="6:6" ht="16" x14ac:dyDescent="0.2">
      <c r="F9345" s="47" t="str">
        <f ca="1">IF(_SF_CORE!$A$2="BLOCK",NA(),IF(OR(D9345="",E9345=""),"",E9345-D9345))</f>
        <v/>
      </c>
    </row>
    <row r="9346" spans="6:6" ht="16" x14ac:dyDescent="0.2">
      <c r="F9346" s="47" t="str">
        <f ca="1">IF(_SF_CORE!$A$2="BLOCK",NA(),IF(OR(D9346="",E9346=""),"",E9346-D9346))</f>
        <v/>
      </c>
    </row>
    <row r="9347" spans="6:6" ht="16" x14ac:dyDescent="0.2">
      <c r="F9347" s="47" t="str">
        <f ca="1">IF(_SF_CORE!$A$2="BLOCK",NA(),IF(OR(D9347="",E9347=""),"",E9347-D9347))</f>
        <v/>
      </c>
    </row>
    <row r="9348" spans="6:6" ht="16" x14ac:dyDescent="0.2">
      <c r="F9348" s="47" t="str">
        <f ca="1">IF(_SF_CORE!$A$2="BLOCK",NA(),IF(OR(D9348="",E9348=""),"",E9348-D9348))</f>
        <v/>
      </c>
    </row>
    <row r="9349" spans="6:6" ht="16" x14ac:dyDescent="0.2">
      <c r="F9349" s="47" t="str">
        <f ca="1">IF(_SF_CORE!$A$2="BLOCK",NA(),IF(OR(D9349="",E9349=""),"",E9349-D9349))</f>
        <v/>
      </c>
    </row>
    <row r="9350" spans="6:6" ht="16" x14ac:dyDescent="0.2">
      <c r="F9350" s="47" t="str">
        <f ca="1">IF(_SF_CORE!$A$2="BLOCK",NA(),IF(OR(D9350="",E9350=""),"",E9350-D9350))</f>
        <v/>
      </c>
    </row>
    <row r="9351" spans="6:6" ht="16" x14ac:dyDescent="0.2">
      <c r="F9351" s="47" t="str">
        <f ca="1">IF(_SF_CORE!$A$2="BLOCK",NA(),IF(OR(D9351="",E9351=""),"",E9351-D9351))</f>
        <v/>
      </c>
    </row>
    <row r="9352" spans="6:6" ht="16" x14ac:dyDescent="0.2">
      <c r="F9352" s="47" t="str">
        <f ca="1">IF(_SF_CORE!$A$2="BLOCK",NA(),IF(OR(D9352="",E9352=""),"",E9352-D9352))</f>
        <v/>
      </c>
    </row>
    <row r="9353" spans="6:6" ht="16" x14ac:dyDescent="0.2">
      <c r="F9353" s="47" t="str">
        <f ca="1">IF(_SF_CORE!$A$2="BLOCK",NA(),IF(OR(D9353="",E9353=""),"",E9353-D9353))</f>
        <v/>
      </c>
    </row>
    <row r="9354" spans="6:6" ht="16" x14ac:dyDescent="0.2">
      <c r="F9354" s="47" t="str">
        <f ca="1">IF(_SF_CORE!$A$2="BLOCK",NA(),IF(OR(D9354="",E9354=""),"",E9354-D9354))</f>
        <v/>
      </c>
    </row>
    <row r="9355" spans="6:6" ht="16" x14ac:dyDescent="0.2">
      <c r="F9355" s="47" t="str">
        <f ca="1">IF(_SF_CORE!$A$2="BLOCK",NA(),IF(OR(D9355="",E9355=""),"",E9355-D9355))</f>
        <v/>
      </c>
    </row>
    <row r="9356" spans="6:6" ht="16" x14ac:dyDescent="0.2">
      <c r="F9356" s="47" t="str">
        <f ca="1">IF(_SF_CORE!$A$2="BLOCK",NA(),IF(OR(D9356="",E9356=""),"",E9356-D9356))</f>
        <v/>
      </c>
    </row>
    <row r="9357" spans="6:6" ht="16" x14ac:dyDescent="0.2">
      <c r="F9357" s="47" t="str">
        <f ca="1">IF(_SF_CORE!$A$2="BLOCK",NA(),IF(OR(D9357="",E9357=""),"",E9357-D9357))</f>
        <v/>
      </c>
    </row>
    <row r="9358" spans="6:6" ht="16" x14ac:dyDescent="0.2">
      <c r="F9358" s="47" t="str">
        <f ca="1">IF(_SF_CORE!$A$2="BLOCK",NA(),IF(OR(D9358="",E9358=""),"",E9358-D9358))</f>
        <v/>
      </c>
    </row>
    <row r="9359" spans="6:6" ht="16" x14ac:dyDescent="0.2">
      <c r="F9359" s="47" t="str">
        <f ca="1">IF(_SF_CORE!$A$2="BLOCK",NA(),IF(OR(D9359="",E9359=""),"",E9359-D9359))</f>
        <v/>
      </c>
    </row>
    <row r="9360" spans="6:6" ht="16" x14ac:dyDescent="0.2">
      <c r="F9360" s="47" t="str">
        <f ca="1">IF(_SF_CORE!$A$2="BLOCK",NA(),IF(OR(D9360="",E9360=""),"",E9360-D9360))</f>
        <v/>
      </c>
    </row>
    <row r="9361" spans="6:6" ht="16" x14ac:dyDescent="0.2">
      <c r="F9361" s="47" t="str">
        <f ca="1">IF(_SF_CORE!$A$2="BLOCK",NA(),IF(OR(D9361="",E9361=""),"",E9361-D9361))</f>
        <v/>
      </c>
    </row>
    <row r="9362" spans="6:6" ht="16" x14ac:dyDescent="0.2">
      <c r="F9362" s="47" t="str">
        <f ca="1">IF(_SF_CORE!$A$2="BLOCK",NA(),IF(OR(D9362="",E9362=""),"",E9362-D9362))</f>
        <v/>
      </c>
    </row>
    <row r="9363" spans="6:6" ht="16" x14ac:dyDescent="0.2">
      <c r="F9363" s="47" t="str">
        <f ca="1">IF(_SF_CORE!$A$2="BLOCK",NA(),IF(OR(D9363="",E9363=""),"",E9363-D9363))</f>
        <v/>
      </c>
    </row>
    <row r="9364" spans="6:6" ht="16" x14ac:dyDescent="0.2">
      <c r="F9364" s="47" t="str">
        <f ca="1">IF(_SF_CORE!$A$2="BLOCK",NA(),IF(OR(D9364="",E9364=""),"",E9364-D9364))</f>
        <v/>
      </c>
    </row>
    <row r="9365" spans="6:6" ht="16" x14ac:dyDescent="0.2">
      <c r="F9365" s="47" t="str">
        <f ca="1">IF(_SF_CORE!$A$2="BLOCK",NA(),IF(OR(D9365="",E9365=""),"",E9365-D9365))</f>
        <v/>
      </c>
    </row>
    <row r="9366" spans="6:6" ht="16" x14ac:dyDescent="0.2">
      <c r="F9366" s="47" t="str">
        <f ca="1">IF(_SF_CORE!$A$2="BLOCK",NA(),IF(OR(D9366="",E9366=""),"",E9366-D9366))</f>
        <v/>
      </c>
    </row>
    <row r="9367" spans="6:6" ht="16" x14ac:dyDescent="0.2">
      <c r="F9367" s="47" t="str">
        <f ca="1">IF(_SF_CORE!$A$2="BLOCK",NA(),IF(OR(D9367="",E9367=""),"",E9367-D9367))</f>
        <v/>
      </c>
    </row>
    <row r="9368" spans="6:6" ht="16" x14ac:dyDescent="0.2">
      <c r="F9368" s="47" t="str">
        <f ca="1">IF(_SF_CORE!$A$2="BLOCK",NA(),IF(OR(D9368="",E9368=""),"",E9368-D9368))</f>
        <v/>
      </c>
    </row>
    <row r="9369" spans="6:6" ht="16" x14ac:dyDescent="0.2">
      <c r="F9369" s="47" t="str">
        <f ca="1">IF(_SF_CORE!$A$2="BLOCK",NA(),IF(OR(D9369="",E9369=""),"",E9369-D9369))</f>
        <v/>
      </c>
    </row>
    <row r="9370" spans="6:6" ht="16" x14ac:dyDescent="0.2">
      <c r="F9370" s="47" t="str">
        <f ca="1">IF(_SF_CORE!$A$2="BLOCK",NA(),IF(OR(D9370="",E9370=""),"",E9370-D9370))</f>
        <v/>
      </c>
    </row>
    <row r="9371" spans="6:6" ht="16" x14ac:dyDescent="0.2">
      <c r="F9371" s="47" t="str">
        <f ca="1">IF(_SF_CORE!$A$2="BLOCK",NA(),IF(OR(D9371="",E9371=""),"",E9371-D9371))</f>
        <v/>
      </c>
    </row>
    <row r="9372" spans="6:6" ht="16" x14ac:dyDescent="0.2">
      <c r="F9372" s="47" t="str">
        <f ca="1">IF(_SF_CORE!$A$2="BLOCK",NA(),IF(OR(D9372="",E9372=""),"",E9372-D9372))</f>
        <v/>
      </c>
    </row>
    <row r="9373" spans="6:6" ht="16" x14ac:dyDescent="0.2">
      <c r="F9373" s="47" t="str">
        <f ca="1">IF(_SF_CORE!$A$2="BLOCK",NA(),IF(OR(D9373="",E9373=""),"",E9373-D9373))</f>
        <v/>
      </c>
    </row>
    <row r="9374" spans="6:6" ht="16" x14ac:dyDescent="0.2">
      <c r="F9374" s="47" t="str">
        <f ca="1">IF(_SF_CORE!$A$2="BLOCK",NA(),IF(OR(D9374="",E9374=""),"",E9374-D9374))</f>
        <v/>
      </c>
    </row>
    <row r="9375" spans="6:6" ht="16" x14ac:dyDescent="0.2">
      <c r="F9375" s="47" t="str">
        <f ca="1">IF(_SF_CORE!$A$2="BLOCK",NA(),IF(OR(D9375="",E9375=""),"",E9375-D9375))</f>
        <v/>
      </c>
    </row>
    <row r="9376" spans="6:6" ht="16" x14ac:dyDescent="0.2">
      <c r="F9376" s="47" t="str">
        <f ca="1">IF(_SF_CORE!$A$2="BLOCK",NA(),IF(OR(D9376="",E9376=""),"",E9376-D9376))</f>
        <v/>
      </c>
    </row>
    <row r="9377" spans="6:6" ht="16" x14ac:dyDescent="0.2">
      <c r="F9377" s="47" t="str">
        <f ca="1">IF(_SF_CORE!$A$2="BLOCK",NA(),IF(OR(D9377="",E9377=""),"",E9377-D9377))</f>
        <v/>
      </c>
    </row>
    <row r="9378" spans="6:6" ht="16" x14ac:dyDescent="0.2">
      <c r="F9378" s="47" t="str">
        <f ca="1">IF(_SF_CORE!$A$2="BLOCK",NA(),IF(OR(D9378="",E9378=""),"",E9378-D9378))</f>
        <v/>
      </c>
    </row>
    <row r="9379" spans="6:6" ht="16" x14ac:dyDescent="0.2">
      <c r="F9379" s="47" t="str">
        <f ca="1">IF(_SF_CORE!$A$2="BLOCK",NA(),IF(OR(D9379="",E9379=""),"",E9379-D9379))</f>
        <v/>
      </c>
    </row>
    <row r="9380" spans="6:6" ht="16" x14ac:dyDescent="0.2">
      <c r="F9380" s="47" t="str">
        <f ca="1">IF(_SF_CORE!$A$2="BLOCK",NA(),IF(OR(D9380="",E9380=""),"",E9380-D9380))</f>
        <v/>
      </c>
    </row>
    <row r="9381" spans="6:6" ht="16" x14ac:dyDescent="0.2">
      <c r="F9381" s="47" t="str">
        <f ca="1">IF(_SF_CORE!$A$2="BLOCK",NA(),IF(OR(D9381="",E9381=""),"",E9381-D9381))</f>
        <v/>
      </c>
    </row>
    <row r="9382" spans="6:6" ht="16" x14ac:dyDescent="0.2">
      <c r="F9382" s="47" t="str">
        <f ca="1">IF(_SF_CORE!$A$2="BLOCK",NA(),IF(OR(D9382="",E9382=""),"",E9382-D9382))</f>
        <v/>
      </c>
    </row>
    <row r="9383" spans="6:6" ht="16" x14ac:dyDescent="0.2">
      <c r="F9383" s="47" t="str">
        <f ca="1">IF(_SF_CORE!$A$2="BLOCK",NA(),IF(OR(D9383="",E9383=""),"",E9383-D9383))</f>
        <v/>
      </c>
    </row>
    <row r="9384" spans="6:6" ht="16" x14ac:dyDescent="0.2">
      <c r="F9384" s="47" t="str">
        <f ca="1">IF(_SF_CORE!$A$2="BLOCK",NA(),IF(OR(D9384="",E9384=""),"",E9384-D9384))</f>
        <v/>
      </c>
    </row>
    <row r="9385" spans="6:6" ht="16" x14ac:dyDescent="0.2">
      <c r="F9385" s="47" t="str">
        <f ca="1">IF(_SF_CORE!$A$2="BLOCK",NA(),IF(OR(D9385="",E9385=""),"",E9385-D9385))</f>
        <v/>
      </c>
    </row>
    <row r="9386" spans="6:6" ht="16" x14ac:dyDescent="0.2">
      <c r="F9386" s="47" t="str">
        <f ca="1">IF(_SF_CORE!$A$2="BLOCK",NA(),IF(OR(D9386="",E9386=""),"",E9386-D9386))</f>
        <v/>
      </c>
    </row>
    <row r="9387" spans="6:6" ht="16" x14ac:dyDescent="0.2">
      <c r="F9387" s="47" t="str">
        <f ca="1">IF(_SF_CORE!$A$2="BLOCK",NA(),IF(OR(D9387="",E9387=""),"",E9387-D9387))</f>
        <v/>
      </c>
    </row>
    <row r="9388" spans="6:6" ht="16" x14ac:dyDescent="0.2">
      <c r="F9388" s="47" t="str">
        <f ca="1">IF(_SF_CORE!$A$2="BLOCK",NA(),IF(OR(D9388="",E9388=""),"",E9388-D9388))</f>
        <v/>
      </c>
    </row>
    <row r="9389" spans="6:6" ht="16" x14ac:dyDescent="0.2">
      <c r="F9389" s="47" t="str">
        <f ca="1">IF(_SF_CORE!$A$2="BLOCK",NA(),IF(OR(D9389="",E9389=""),"",E9389-D9389))</f>
        <v/>
      </c>
    </row>
    <row r="9390" spans="6:6" ht="16" x14ac:dyDescent="0.2">
      <c r="F9390" s="47" t="str">
        <f ca="1">IF(_SF_CORE!$A$2="BLOCK",NA(),IF(OR(D9390="",E9390=""),"",E9390-D9390))</f>
        <v/>
      </c>
    </row>
    <row r="9391" spans="6:6" ht="16" x14ac:dyDescent="0.2">
      <c r="F9391" s="47" t="str">
        <f ca="1">IF(_SF_CORE!$A$2="BLOCK",NA(),IF(OR(D9391="",E9391=""),"",E9391-D9391))</f>
        <v/>
      </c>
    </row>
    <row r="9392" spans="6:6" ht="16" x14ac:dyDescent="0.2">
      <c r="F9392" s="47" t="str">
        <f ca="1">IF(_SF_CORE!$A$2="BLOCK",NA(),IF(OR(D9392="",E9392=""),"",E9392-D9392))</f>
        <v/>
      </c>
    </row>
    <row r="9393" spans="6:6" ht="16" x14ac:dyDescent="0.2">
      <c r="F9393" s="47" t="str">
        <f ca="1">IF(_SF_CORE!$A$2="BLOCK",NA(),IF(OR(D9393="",E9393=""),"",E9393-D9393))</f>
        <v/>
      </c>
    </row>
    <row r="9394" spans="6:6" ht="16" x14ac:dyDescent="0.2">
      <c r="F9394" s="47" t="str">
        <f ca="1">IF(_SF_CORE!$A$2="BLOCK",NA(),IF(OR(D9394="",E9394=""),"",E9394-D9394))</f>
        <v/>
      </c>
    </row>
    <row r="9395" spans="6:6" ht="16" x14ac:dyDescent="0.2">
      <c r="F9395" s="47" t="str">
        <f ca="1">IF(_SF_CORE!$A$2="BLOCK",NA(),IF(OR(D9395="",E9395=""),"",E9395-D9395))</f>
        <v/>
      </c>
    </row>
    <row r="9396" spans="6:6" ht="16" x14ac:dyDescent="0.2">
      <c r="F9396" s="47" t="str">
        <f ca="1">IF(_SF_CORE!$A$2="BLOCK",NA(),IF(OR(D9396="",E9396=""),"",E9396-D9396))</f>
        <v/>
      </c>
    </row>
    <row r="9397" spans="6:6" ht="16" x14ac:dyDescent="0.2">
      <c r="F9397" s="47" t="str">
        <f ca="1">IF(_SF_CORE!$A$2="BLOCK",NA(),IF(OR(D9397="",E9397=""),"",E9397-D9397))</f>
        <v/>
      </c>
    </row>
    <row r="9398" spans="6:6" ht="16" x14ac:dyDescent="0.2">
      <c r="F9398" s="47" t="str">
        <f ca="1">IF(_SF_CORE!$A$2="BLOCK",NA(),IF(OR(D9398="",E9398=""),"",E9398-D9398))</f>
        <v/>
      </c>
    </row>
    <row r="9399" spans="6:6" ht="16" x14ac:dyDescent="0.2">
      <c r="F9399" s="47" t="str">
        <f ca="1">IF(_SF_CORE!$A$2="BLOCK",NA(),IF(OR(D9399="",E9399=""),"",E9399-D9399))</f>
        <v/>
      </c>
    </row>
    <row r="9400" spans="6:6" ht="16" x14ac:dyDescent="0.2">
      <c r="F9400" s="47" t="str">
        <f ca="1">IF(_SF_CORE!$A$2="BLOCK",NA(),IF(OR(D9400="",E9400=""),"",E9400-D9400))</f>
        <v/>
      </c>
    </row>
    <row r="9401" spans="6:6" ht="16" x14ac:dyDescent="0.2">
      <c r="F9401" s="47" t="str">
        <f ca="1">IF(_SF_CORE!$A$2="BLOCK",NA(),IF(OR(D9401="",E9401=""),"",E9401-D9401))</f>
        <v/>
      </c>
    </row>
    <row r="9402" spans="6:6" ht="16" x14ac:dyDescent="0.2">
      <c r="F9402" s="47" t="str">
        <f ca="1">IF(_SF_CORE!$A$2="BLOCK",NA(),IF(OR(D9402="",E9402=""),"",E9402-D9402))</f>
        <v/>
      </c>
    </row>
    <row r="9403" spans="6:6" ht="16" x14ac:dyDescent="0.2">
      <c r="F9403" s="47" t="str">
        <f ca="1">IF(_SF_CORE!$A$2="BLOCK",NA(),IF(OR(D9403="",E9403=""),"",E9403-D9403))</f>
        <v/>
      </c>
    </row>
    <row r="9404" spans="6:6" ht="16" x14ac:dyDescent="0.2">
      <c r="F9404" s="47" t="str">
        <f ca="1">IF(_SF_CORE!$A$2="BLOCK",NA(),IF(OR(D9404="",E9404=""),"",E9404-D9404))</f>
        <v/>
      </c>
    </row>
    <row r="9405" spans="6:6" ht="16" x14ac:dyDescent="0.2">
      <c r="F9405" s="47" t="str">
        <f ca="1">IF(_SF_CORE!$A$2="BLOCK",NA(),IF(OR(D9405="",E9405=""),"",E9405-D9405))</f>
        <v/>
      </c>
    </row>
    <row r="9406" spans="6:6" ht="16" x14ac:dyDescent="0.2">
      <c r="F9406" s="47" t="str">
        <f ca="1">IF(_SF_CORE!$A$2="BLOCK",NA(),IF(OR(D9406="",E9406=""),"",E9406-D9406))</f>
        <v/>
      </c>
    </row>
    <row r="9407" spans="6:6" ht="16" x14ac:dyDescent="0.2">
      <c r="F9407" s="47" t="str">
        <f ca="1">IF(_SF_CORE!$A$2="BLOCK",NA(),IF(OR(D9407="",E9407=""),"",E9407-D9407))</f>
        <v/>
      </c>
    </row>
    <row r="9408" spans="6:6" ht="16" x14ac:dyDescent="0.2">
      <c r="F9408" s="47" t="str">
        <f ca="1">IF(_SF_CORE!$A$2="BLOCK",NA(),IF(OR(D9408="",E9408=""),"",E9408-D9408))</f>
        <v/>
      </c>
    </row>
    <row r="9409" spans="6:6" ht="16" x14ac:dyDescent="0.2">
      <c r="F9409" s="47" t="str">
        <f ca="1">IF(_SF_CORE!$A$2="BLOCK",NA(),IF(OR(D9409="",E9409=""),"",E9409-D9409))</f>
        <v/>
      </c>
    </row>
    <row r="9410" spans="6:6" ht="16" x14ac:dyDescent="0.2">
      <c r="F9410" s="47" t="str">
        <f ca="1">IF(_SF_CORE!$A$2="BLOCK",NA(),IF(OR(D9410="",E9410=""),"",E9410-D9410))</f>
        <v/>
      </c>
    </row>
    <row r="9411" spans="6:6" ht="16" x14ac:dyDescent="0.2">
      <c r="F9411" s="47" t="str">
        <f ca="1">IF(_SF_CORE!$A$2="BLOCK",NA(),IF(OR(D9411="",E9411=""),"",E9411-D9411))</f>
        <v/>
      </c>
    </row>
    <row r="9412" spans="6:6" ht="16" x14ac:dyDescent="0.2">
      <c r="F9412" s="47" t="str">
        <f ca="1">IF(_SF_CORE!$A$2="BLOCK",NA(),IF(OR(D9412="",E9412=""),"",E9412-D9412))</f>
        <v/>
      </c>
    </row>
    <row r="9413" spans="6:6" ht="16" x14ac:dyDescent="0.2">
      <c r="F9413" s="47" t="str">
        <f ca="1">IF(_SF_CORE!$A$2="BLOCK",NA(),IF(OR(D9413="",E9413=""),"",E9413-D9413))</f>
        <v/>
      </c>
    </row>
    <row r="9414" spans="6:6" ht="16" x14ac:dyDescent="0.2">
      <c r="F9414" s="47" t="str">
        <f ca="1">IF(_SF_CORE!$A$2="BLOCK",NA(),IF(OR(D9414="",E9414=""),"",E9414-D9414))</f>
        <v/>
      </c>
    </row>
    <row r="9415" spans="6:6" ht="16" x14ac:dyDescent="0.2">
      <c r="F9415" s="47" t="str">
        <f ca="1">IF(_SF_CORE!$A$2="BLOCK",NA(),IF(OR(D9415="",E9415=""),"",E9415-D9415))</f>
        <v/>
      </c>
    </row>
    <row r="9416" spans="6:6" ht="16" x14ac:dyDescent="0.2">
      <c r="F9416" s="47" t="str">
        <f ca="1">IF(_SF_CORE!$A$2="BLOCK",NA(),IF(OR(D9416="",E9416=""),"",E9416-D9416))</f>
        <v/>
      </c>
    </row>
    <row r="9417" spans="6:6" ht="16" x14ac:dyDescent="0.2">
      <c r="F9417" s="47" t="str">
        <f ca="1">IF(_SF_CORE!$A$2="BLOCK",NA(),IF(OR(D9417="",E9417=""),"",E9417-D9417))</f>
        <v/>
      </c>
    </row>
    <row r="9418" spans="6:6" ht="16" x14ac:dyDescent="0.2">
      <c r="F9418" s="47" t="str">
        <f ca="1">IF(_SF_CORE!$A$2="BLOCK",NA(),IF(OR(D9418="",E9418=""),"",E9418-D9418))</f>
        <v/>
      </c>
    </row>
    <row r="9419" spans="6:6" ht="16" x14ac:dyDescent="0.2">
      <c r="F9419" s="47" t="str">
        <f ca="1">IF(_SF_CORE!$A$2="BLOCK",NA(),IF(OR(D9419="",E9419=""),"",E9419-D9419))</f>
        <v/>
      </c>
    </row>
    <row r="9420" spans="6:6" ht="16" x14ac:dyDescent="0.2">
      <c r="F9420" s="47" t="str">
        <f ca="1">IF(_SF_CORE!$A$2="BLOCK",NA(),IF(OR(D9420="",E9420=""),"",E9420-D9420))</f>
        <v/>
      </c>
    </row>
    <row r="9421" spans="6:6" ht="16" x14ac:dyDescent="0.2">
      <c r="F9421" s="47" t="str">
        <f ca="1">IF(_SF_CORE!$A$2="BLOCK",NA(),IF(OR(D9421="",E9421=""),"",E9421-D9421))</f>
        <v/>
      </c>
    </row>
    <row r="9422" spans="6:6" ht="16" x14ac:dyDescent="0.2">
      <c r="F9422" s="47" t="str">
        <f ca="1">IF(_SF_CORE!$A$2="BLOCK",NA(),IF(OR(D9422="",E9422=""),"",E9422-D9422))</f>
        <v/>
      </c>
    </row>
    <row r="9423" spans="6:6" ht="16" x14ac:dyDescent="0.2">
      <c r="F9423" s="47" t="str">
        <f ca="1">IF(_SF_CORE!$A$2="BLOCK",NA(),IF(OR(D9423="",E9423=""),"",E9423-D9423))</f>
        <v/>
      </c>
    </row>
    <row r="9424" spans="6:6" ht="16" x14ac:dyDescent="0.2">
      <c r="F9424" s="47" t="str">
        <f ca="1">IF(_SF_CORE!$A$2="BLOCK",NA(),IF(OR(D9424="",E9424=""),"",E9424-D9424))</f>
        <v/>
      </c>
    </row>
    <row r="9425" spans="6:6" ht="16" x14ac:dyDescent="0.2">
      <c r="F9425" s="47" t="str">
        <f ca="1">IF(_SF_CORE!$A$2="BLOCK",NA(),IF(OR(D9425="",E9425=""),"",E9425-D9425))</f>
        <v/>
      </c>
    </row>
    <row r="9426" spans="6:6" ht="16" x14ac:dyDescent="0.2">
      <c r="F9426" s="47" t="str">
        <f ca="1">IF(_SF_CORE!$A$2="BLOCK",NA(),IF(OR(D9426="",E9426=""),"",E9426-D9426))</f>
        <v/>
      </c>
    </row>
    <row r="9427" spans="6:6" ht="16" x14ac:dyDescent="0.2">
      <c r="F9427" s="47" t="str">
        <f ca="1">IF(_SF_CORE!$A$2="BLOCK",NA(),IF(OR(D9427="",E9427=""),"",E9427-D9427))</f>
        <v/>
      </c>
    </row>
    <row r="9428" spans="6:6" ht="16" x14ac:dyDescent="0.2">
      <c r="F9428" s="47" t="str">
        <f ca="1">IF(_SF_CORE!$A$2="BLOCK",NA(),IF(OR(D9428="",E9428=""),"",E9428-D9428))</f>
        <v/>
      </c>
    </row>
    <row r="9429" spans="6:6" ht="16" x14ac:dyDescent="0.2">
      <c r="F9429" s="47" t="str">
        <f ca="1">IF(_SF_CORE!$A$2="BLOCK",NA(),IF(OR(D9429="",E9429=""),"",E9429-D9429))</f>
        <v/>
      </c>
    </row>
    <row r="9430" spans="6:6" ht="16" x14ac:dyDescent="0.2">
      <c r="F9430" s="47" t="str">
        <f ca="1">IF(_SF_CORE!$A$2="BLOCK",NA(),IF(OR(D9430="",E9430=""),"",E9430-D9430))</f>
        <v/>
      </c>
    </row>
    <row r="9431" spans="6:6" ht="16" x14ac:dyDescent="0.2">
      <c r="F9431" s="47" t="str">
        <f ca="1">IF(_SF_CORE!$A$2="BLOCK",NA(),IF(OR(D9431="",E9431=""),"",E9431-D9431))</f>
        <v/>
      </c>
    </row>
    <row r="9432" spans="6:6" ht="16" x14ac:dyDescent="0.2">
      <c r="F9432" s="47" t="str">
        <f ca="1">IF(_SF_CORE!$A$2="BLOCK",NA(),IF(OR(D9432="",E9432=""),"",E9432-D9432))</f>
        <v/>
      </c>
    </row>
    <row r="9433" spans="6:6" ht="16" x14ac:dyDescent="0.2">
      <c r="F9433" s="47" t="str">
        <f ca="1">IF(_SF_CORE!$A$2="BLOCK",NA(),IF(OR(D9433="",E9433=""),"",E9433-D9433))</f>
        <v/>
      </c>
    </row>
    <row r="9434" spans="6:6" ht="16" x14ac:dyDescent="0.2">
      <c r="F9434" s="47" t="str">
        <f ca="1">IF(_SF_CORE!$A$2="BLOCK",NA(),IF(OR(D9434="",E9434=""),"",E9434-D9434))</f>
        <v/>
      </c>
    </row>
    <row r="9435" spans="6:6" ht="16" x14ac:dyDescent="0.2">
      <c r="F9435" s="47" t="str">
        <f ca="1">IF(_SF_CORE!$A$2="BLOCK",NA(),IF(OR(D9435="",E9435=""),"",E9435-D9435))</f>
        <v/>
      </c>
    </row>
    <row r="9436" spans="6:6" ht="16" x14ac:dyDescent="0.2">
      <c r="F9436" s="47" t="str">
        <f ca="1">IF(_SF_CORE!$A$2="BLOCK",NA(),IF(OR(D9436="",E9436=""),"",E9436-D9436))</f>
        <v/>
      </c>
    </row>
    <row r="9437" spans="6:6" ht="16" x14ac:dyDescent="0.2">
      <c r="F9437" s="47" t="str">
        <f ca="1">IF(_SF_CORE!$A$2="BLOCK",NA(),IF(OR(D9437="",E9437=""),"",E9437-D9437))</f>
        <v/>
      </c>
    </row>
    <row r="9438" spans="6:6" ht="16" x14ac:dyDescent="0.2">
      <c r="F9438" s="47" t="str">
        <f ca="1">IF(_SF_CORE!$A$2="BLOCK",NA(),IF(OR(D9438="",E9438=""),"",E9438-D9438))</f>
        <v/>
      </c>
    </row>
    <row r="9439" spans="6:6" ht="16" x14ac:dyDescent="0.2">
      <c r="F9439" s="47" t="str">
        <f ca="1">IF(_SF_CORE!$A$2="BLOCK",NA(),IF(OR(D9439="",E9439=""),"",E9439-D9439))</f>
        <v/>
      </c>
    </row>
    <row r="9440" spans="6:6" ht="16" x14ac:dyDescent="0.2">
      <c r="F9440" s="47" t="str">
        <f ca="1">IF(_SF_CORE!$A$2="BLOCK",NA(),IF(OR(D9440="",E9440=""),"",E9440-D9440))</f>
        <v/>
      </c>
    </row>
    <row r="9441" spans="6:6" ht="16" x14ac:dyDescent="0.2">
      <c r="F9441" s="47" t="str">
        <f ca="1">IF(_SF_CORE!$A$2="BLOCK",NA(),IF(OR(D9441="",E9441=""),"",E9441-D9441))</f>
        <v/>
      </c>
    </row>
    <row r="9442" spans="6:6" ht="16" x14ac:dyDescent="0.2">
      <c r="F9442" s="47" t="str">
        <f ca="1">IF(_SF_CORE!$A$2="BLOCK",NA(),IF(OR(D9442="",E9442=""),"",E9442-D9442))</f>
        <v/>
      </c>
    </row>
    <row r="9443" spans="6:6" ht="16" x14ac:dyDescent="0.2">
      <c r="F9443" s="47" t="str">
        <f ca="1">IF(_SF_CORE!$A$2="BLOCK",NA(),IF(OR(D9443="",E9443=""),"",E9443-D9443))</f>
        <v/>
      </c>
    </row>
    <row r="9444" spans="6:6" ht="16" x14ac:dyDescent="0.2">
      <c r="F9444" s="47" t="str">
        <f ca="1">IF(_SF_CORE!$A$2="BLOCK",NA(),IF(OR(D9444="",E9444=""),"",E9444-D9444))</f>
        <v/>
      </c>
    </row>
    <row r="9445" spans="6:6" ht="16" x14ac:dyDescent="0.2">
      <c r="F9445" s="47" t="str">
        <f ca="1">IF(_SF_CORE!$A$2="BLOCK",NA(),IF(OR(D9445="",E9445=""),"",E9445-D9445))</f>
        <v/>
      </c>
    </row>
    <row r="9446" spans="6:6" ht="16" x14ac:dyDescent="0.2">
      <c r="F9446" s="47" t="str">
        <f ca="1">IF(_SF_CORE!$A$2="BLOCK",NA(),IF(OR(D9446="",E9446=""),"",E9446-D9446))</f>
        <v/>
      </c>
    </row>
    <row r="9447" spans="6:6" ht="16" x14ac:dyDescent="0.2">
      <c r="F9447" s="47" t="str">
        <f ca="1">IF(_SF_CORE!$A$2="BLOCK",NA(),IF(OR(D9447="",E9447=""),"",E9447-D9447))</f>
        <v/>
      </c>
    </row>
    <row r="9448" spans="6:6" ht="16" x14ac:dyDescent="0.2">
      <c r="F9448" s="47" t="str">
        <f ca="1">IF(_SF_CORE!$A$2="BLOCK",NA(),IF(OR(D9448="",E9448=""),"",E9448-D9448))</f>
        <v/>
      </c>
    </row>
    <row r="9449" spans="6:6" ht="16" x14ac:dyDescent="0.2">
      <c r="F9449" s="47" t="str">
        <f ca="1">IF(_SF_CORE!$A$2="BLOCK",NA(),IF(OR(D9449="",E9449=""),"",E9449-D9449))</f>
        <v/>
      </c>
    </row>
    <row r="9450" spans="6:6" ht="16" x14ac:dyDescent="0.2">
      <c r="F9450" s="47" t="str">
        <f ca="1">IF(_SF_CORE!$A$2="BLOCK",NA(),IF(OR(D9450="",E9450=""),"",E9450-D9450))</f>
        <v/>
      </c>
    </row>
    <row r="9451" spans="6:6" ht="16" x14ac:dyDescent="0.2">
      <c r="F9451" s="47" t="str">
        <f ca="1">IF(_SF_CORE!$A$2="BLOCK",NA(),IF(OR(D9451="",E9451=""),"",E9451-D9451))</f>
        <v/>
      </c>
    </row>
    <row r="9452" spans="6:6" ht="16" x14ac:dyDescent="0.2">
      <c r="F9452" s="47" t="str">
        <f ca="1">IF(_SF_CORE!$A$2="BLOCK",NA(),IF(OR(D9452="",E9452=""),"",E9452-D9452))</f>
        <v/>
      </c>
    </row>
    <row r="9453" spans="6:6" ht="16" x14ac:dyDescent="0.2">
      <c r="F9453" s="47" t="str">
        <f ca="1">IF(_SF_CORE!$A$2="BLOCK",NA(),IF(OR(D9453="",E9453=""),"",E9453-D9453))</f>
        <v/>
      </c>
    </row>
    <row r="9454" spans="6:6" ht="16" x14ac:dyDescent="0.2">
      <c r="F9454" s="47" t="str">
        <f ca="1">IF(_SF_CORE!$A$2="BLOCK",NA(),IF(OR(D9454="",E9454=""),"",E9454-D9454))</f>
        <v/>
      </c>
    </row>
    <row r="9455" spans="6:6" ht="16" x14ac:dyDescent="0.2">
      <c r="F9455" s="47" t="str">
        <f ca="1">IF(_SF_CORE!$A$2="BLOCK",NA(),IF(OR(D9455="",E9455=""),"",E9455-D9455))</f>
        <v/>
      </c>
    </row>
    <row r="9456" spans="6:6" ht="16" x14ac:dyDescent="0.2">
      <c r="F9456" s="47" t="str">
        <f ca="1">IF(_SF_CORE!$A$2="BLOCK",NA(),IF(OR(D9456="",E9456=""),"",E9456-D9456))</f>
        <v/>
      </c>
    </row>
    <row r="9457" spans="6:6" ht="16" x14ac:dyDescent="0.2">
      <c r="F9457" s="47" t="str">
        <f ca="1">IF(_SF_CORE!$A$2="BLOCK",NA(),IF(OR(D9457="",E9457=""),"",E9457-D9457))</f>
        <v/>
      </c>
    </row>
    <row r="9458" spans="6:6" ht="16" x14ac:dyDescent="0.2">
      <c r="F9458" s="47" t="str">
        <f ca="1">IF(_SF_CORE!$A$2="BLOCK",NA(),IF(OR(D9458="",E9458=""),"",E9458-D9458))</f>
        <v/>
      </c>
    </row>
    <row r="9459" spans="6:6" ht="16" x14ac:dyDescent="0.2">
      <c r="F9459" s="47" t="str">
        <f ca="1">IF(_SF_CORE!$A$2="BLOCK",NA(),IF(OR(D9459="",E9459=""),"",E9459-D9459))</f>
        <v/>
      </c>
    </row>
    <row r="9460" spans="6:6" ht="16" x14ac:dyDescent="0.2">
      <c r="F9460" s="47" t="str">
        <f ca="1">IF(_SF_CORE!$A$2="BLOCK",NA(),IF(OR(D9460="",E9460=""),"",E9460-D9460))</f>
        <v/>
      </c>
    </row>
    <row r="9461" spans="6:6" ht="16" x14ac:dyDescent="0.2">
      <c r="F9461" s="47" t="str">
        <f ca="1">IF(_SF_CORE!$A$2="BLOCK",NA(),IF(OR(D9461="",E9461=""),"",E9461-D9461))</f>
        <v/>
      </c>
    </row>
    <row r="9462" spans="6:6" ht="16" x14ac:dyDescent="0.2">
      <c r="F9462" s="47" t="str">
        <f ca="1">IF(_SF_CORE!$A$2="BLOCK",NA(),IF(OR(D9462="",E9462=""),"",E9462-D9462))</f>
        <v/>
      </c>
    </row>
    <row r="9463" spans="6:6" ht="16" x14ac:dyDescent="0.2">
      <c r="F9463" s="47" t="str">
        <f ca="1">IF(_SF_CORE!$A$2="BLOCK",NA(),IF(OR(D9463="",E9463=""),"",E9463-D9463))</f>
        <v/>
      </c>
    </row>
    <row r="9464" spans="6:6" ht="16" x14ac:dyDescent="0.2">
      <c r="F9464" s="47" t="str">
        <f ca="1">IF(_SF_CORE!$A$2="BLOCK",NA(),IF(OR(D9464="",E9464=""),"",E9464-D9464))</f>
        <v/>
      </c>
    </row>
    <row r="9465" spans="6:6" ht="16" x14ac:dyDescent="0.2">
      <c r="F9465" s="47" t="str">
        <f ca="1">IF(_SF_CORE!$A$2="BLOCK",NA(),IF(OR(D9465="",E9465=""),"",E9465-D9465))</f>
        <v/>
      </c>
    </row>
    <row r="9466" spans="6:6" ht="16" x14ac:dyDescent="0.2">
      <c r="F9466" s="47" t="str">
        <f ca="1">IF(_SF_CORE!$A$2="BLOCK",NA(),IF(OR(D9466="",E9466=""),"",E9466-D9466))</f>
        <v/>
      </c>
    </row>
    <row r="9467" spans="6:6" ht="16" x14ac:dyDescent="0.2">
      <c r="F9467" s="47" t="str">
        <f ca="1">IF(_SF_CORE!$A$2="BLOCK",NA(),IF(OR(D9467="",E9467=""),"",E9467-D9467))</f>
        <v/>
      </c>
    </row>
    <row r="9468" spans="6:6" ht="16" x14ac:dyDescent="0.2">
      <c r="F9468" s="47" t="str">
        <f ca="1">IF(_SF_CORE!$A$2="BLOCK",NA(),IF(OR(D9468="",E9468=""),"",E9468-D9468))</f>
        <v/>
      </c>
    </row>
    <row r="9469" spans="6:6" ht="16" x14ac:dyDescent="0.2">
      <c r="F9469" s="47" t="str">
        <f ca="1">IF(_SF_CORE!$A$2="BLOCK",NA(),IF(OR(D9469="",E9469=""),"",E9469-D9469))</f>
        <v/>
      </c>
    </row>
    <row r="9470" spans="6:6" ht="16" x14ac:dyDescent="0.2">
      <c r="F9470" s="47" t="str">
        <f ca="1">IF(_SF_CORE!$A$2="BLOCK",NA(),IF(OR(D9470="",E9470=""),"",E9470-D9470))</f>
        <v/>
      </c>
    </row>
    <row r="9471" spans="6:6" ht="16" x14ac:dyDescent="0.2">
      <c r="F9471" s="47" t="str">
        <f ca="1">IF(_SF_CORE!$A$2="BLOCK",NA(),IF(OR(D9471="",E9471=""),"",E9471-D9471))</f>
        <v/>
      </c>
    </row>
    <row r="9472" spans="6:6" ht="16" x14ac:dyDescent="0.2">
      <c r="F9472" s="47" t="str">
        <f ca="1">IF(_SF_CORE!$A$2="BLOCK",NA(),IF(OR(D9472="",E9472=""),"",E9472-D9472))</f>
        <v/>
      </c>
    </row>
    <row r="9473" spans="6:6" ht="16" x14ac:dyDescent="0.2">
      <c r="F9473" s="47" t="str">
        <f ca="1">IF(_SF_CORE!$A$2="BLOCK",NA(),IF(OR(D9473="",E9473=""),"",E9473-D9473))</f>
        <v/>
      </c>
    </row>
    <row r="9474" spans="6:6" ht="16" x14ac:dyDescent="0.2">
      <c r="F9474" s="47" t="str">
        <f ca="1">IF(_SF_CORE!$A$2="BLOCK",NA(),IF(OR(D9474="",E9474=""),"",E9474-D9474))</f>
        <v/>
      </c>
    </row>
    <row r="9475" spans="6:6" ht="16" x14ac:dyDescent="0.2">
      <c r="F9475" s="47" t="str">
        <f ca="1">IF(_SF_CORE!$A$2="BLOCK",NA(),IF(OR(D9475="",E9475=""),"",E9475-D9475))</f>
        <v/>
      </c>
    </row>
    <row r="9476" spans="6:6" ht="16" x14ac:dyDescent="0.2">
      <c r="F9476" s="47" t="str">
        <f ca="1">IF(_SF_CORE!$A$2="BLOCK",NA(),IF(OR(D9476="",E9476=""),"",E9476-D9476))</f>
        <v/>
      </c>
    </row>
    <row r="9477" spans="6:6" ht="16" x14ac:dyDescent="0.2">
      <c r="F9477" s="47" t="str">
        <f ca="1">IF(_SF_CORE!$A$2="BLOCK",NA(),IF(OR(D9477="",E9477=""),"",E9477-D9477))</f>
        <v/>
      </c>
    </row>
    <row r="9478" spans="6:6" ht="16" x14ac:dyDescent="0.2">
      <c r="F9478" s="47" t="str">
        <f ca="1">IF(_SF_CORE!$A$2="BLOCK",NA(),IF(OR(D9478="",E9478=""),"",E9478-D9478))</f>
        <v/>
      </c>
    </row>
    <row r="9479" spans="6:6" ht="16" x14ac:dyDescent="0.2">
      <c r="F9479" s="47" t="str">
        <f ca="1">IF(_SF_CORE!$A$2="BLOCK",NA(),IF(OR(D9479="",E9479=""),"",E9479-D9479))</f>
        <v/>
      </c>
    </row>
    <row r="9480" spans="6:6" ht="16" x14ac:dyDescent="0.2">
      <c r="F9480" s="47" t="str">
        <f ca="1">IF(_SF_CORE!$A$2="BLOCK",NA(),IF(OR(D9480="",E9480=""),"",E9480-D9480))</f>
        <v/>
      </c>
    </row>
    <row r="9481" spans="6:6" ht="16" x14ac:dyDescent="0.2">
      <c r="F9481" s="47" t="str">
        <f ca="1">IF(_SF_CORE!$A$2="BLOCK",NA(),IF(OR(D9481="",E9481=""),"",E9481-D9481))</f>
        <v/>
      </c>
    </row>
    <row r="9482" spans="6:6" ht="16" x14ac:dyDescent="0.2">
      <c r="F9482" s="47" t="str">
        <f ca="1">IF(_SF_CORE!$A$2="BLOCK",NA(),IF(OR(D9482="",E9482=""),"",E9482-D9482))</f>
        <v/>
      </c>
    </row>
    <row r="9483" spans="6:6" ht="16" x14ac:dyDescent="0.2">
      <c r="F9483" s="47" t="str">
        <f ca="1">IF(_SF_CORE!$A$2="BLOCK",NA(),IF(OR(D9483="",E9483=""),"",E9483-D9483))</f>
        <v/>
      </c>
    </row>
    <row r="9484" spans="6:6" ht="16" x14ac:dyDescent="0.2">
      <c r="F9484" s="47" t="str">
        <f ca="1">IF(_SF_CORE!$A$2="BLOCK",NA(),IF(OR(D9484="",E9484=""),"",E9484-D9484))</f>
        <v/>
      </c>
    </row>
    <row r="9485" spans="6:6" ht="16" x14ac:dyDescent="0.2">
      <c r="F9485" s="47" t="str">
        <f ca="1">IF(_SF_CORE!$A$2="BLOCK",NA(),IF(OR(D9485="",E9485=""),"",E9485-D9485))</f>
        <v/>
      </c>
    </row>
    <row r="9486" spans="6:6" ht="16" x14ac:dyDescent="0.2">
      <c r="F9486" s="47" t="str">
        <f ca="1">IF(_SF_CORE!$A$2="BLOCK",NA(),IF(OR(D9486="",E9486=""),"",E9486-D9486))</f>
        <v/>
      </c>
    </row>
    <row r="9487" spans="6:6" ht="16" x14ac:dyDescent="0.2">
      <c r="F9487" s="47" t="str">
        <f ca="1">IF(_SF_CORE!$A$2="BLOCK",NA(),IF(OR(D9487="",E9487=""),"",E9487-D9487))</f>
        <v/>
      </c>
    </row>
    <row r="9488" spans="6:6" ht="16" x14ac:dyDescent="0.2">
      <c r="F9488" s="47" t="str">
        <f ca="1">IF(_SF_CORE!$A$2="BLOCK",NA(),IF(OR(D9488="",E9488=""),"",E9488-D9488))</f>
        <v/>
      </c>
    </row>
    <row r="9489" spans="6:6" ht="16" x14ac:dyDescent="0.2">
      <c r="F9489" s="47" t="str">
        <f ca="1">IF(_SF_CORE!$A$2="BLOCK",NA(),IF(OR(D9489="",E9489=""),"",E9489-D9489))</f>
        <v/>
      </c>
    </row>
    <row r="9490" spans="6:6" ht="16" x14ac:dyDescent="0.2">
      <c r="F9490" s="47" t="str">
        <f ca="1">IF(_SF_CORE!$A$2="BLOCK",NA(),IF(OR(D9490="",E9490=""),"",E9490-D9490))</f>
        <v/>
      </c>
    </row>
    <row r="9491" spans="6:6" ht="16" x14ac:dyDescent="0.2">
      <c r="F9491" s="47" t="str">
        <f ca="1">IF(_SF_CORE!$A$2="BLOCK",NA(),IF(OR(D9491="",E9491=""),"",E9491-D9491))</f>
        <v/>
      </c>
    </row>
    <row r="9492" spans="6:6" ht="16" x14ac:dyDescent="0.2">
      <c r="F9492" s="47" t="str">
        <f ca="1">IF(_SF_CORE!$A$2="BLOCK",NA(),IF(OR(D9492="",E9492=""),"",E9492-D9492))</f>
        <v/>
      </c>
    </row>
    <row r="9493" spans="6:6" ht="16" x14ac:dyDescent="0.2">
      <c r="F9493" s="47" t="str">
        <f ca="1">IF(_SF_CORE!$A$2="BLOCK",NA(),IF(OR(D9493="",E9493=""),"",E9493-D9493))</f>
        <v/>
      </c>
    </row>
    <row r="9494" spans="6:6" ht="16" x14ac:dyDescent="0.2">
      <c r="F9494" s="47" t="str">
        <f ca="1">IF(_SF_CORE!$A$2="BLOCK",NA(),IF(OR(D9494="",E9494=""),"",E9494-D9494))</f>
        <v/>
      </c>
    </row>
    <row r="9495" spans="6:6" ht="16" x14ac:dyDescent="0.2">
      <c r="F9495" s="47" t="str">
        <f ca="1">IF(_SF_CORE!$A$2="BLOCK",NA(),IF(OR(D9495="",E9495=""),"",E9495-D9495))</f>
        <v/>
      </c>
    </row>
    <row r="9496" spans="6:6" ht="16" x14ac:dyDescent="0.2">
      <c r="F9496" s="47" t="str">
        <f ca="1">IF(_SF_CORE!$A$2="BLOCK",NA(),IF(OR(D9496="",E9496=""),"",E9496-D9496))</f>
        <v/>
      </c>
    </row>
    <row r="9497" spans="6:6" ht="16" x14ac:dyDescent="0.2">
      <c r="F9497" s="47" t="str">
        <f ca="1">IF(_SF_CORE!$A$2="BLOCK",NA(),IF(OR(D9497="",E9497=""),"",E9497-D9497))</f>
        <v/>
      </c>
    </row>
    <row r="9498" spans="6:6" ht="16" x14ac:dyDescent="0.2">
      <c r="F9498" s="47" t="str">
        <f ca="1">IF(_SF_CORE!$A$2="BLOCK",NA(),IF(OR(D9498="",E9498=""),"",E9498-D9498))</f>
        <v/>
      </c>
    </row>
    <row r="9499" spans="6:6" ht="16" x14ac:dyDescent="0.2">
      <c r="F9499" s="47" t="str">
        <f ca="1">IF(_SF_CORE!$A$2="BLOCK",NA(),IF(OR(D9499="",E9499=""),"",E9499-D9499))</f>
        <v/>
      </c>
    </row>
    <row r="9500" spans="6:6" ht="16" x14ac:dyDescent="0.2">
      <c r="F9500" s="47" t="str">
        <f ca="1">IF(_SF_CORE!$A$2="BLOCK",NA(),IF(OR(D9500="",E9500=""),"",E9500-D9500))</f>
        <v/>
      </c>
    </row>
    <row r="9501" spans="6:6" ht="16" x14ac:dyDescent="0.2">
      <c r="F9501" s="47" t="str">
        <f ca="1">IF(_SF_CORE!$A$2="BLOCK",NA(),IF(OR(D9501="",E9501=""),"",E9501-D9501))</f>
        <v/>
      </c>
    </row>
    <row r="9502" spans="6:6" ht="16" x14ac:dyDescent="0.2">
      <c r="F9502" s="47" t="str">
        <f ca="1">IF(_SF_CORE!$A$2="BLOCK",NA(),IF(OR(D9502="",E9502=""),"",E9502-D9502))</f>
        <v/>
      </c>
    </row>
    <row r="9503" spans="6:6" ht="16" x14ac:dyDescent="0.2">
      <c r="F9503" s="47" t="str">
        <f ca="1">IF(_SF_CORE!$A$2="BLOCK",NA(),IF(OR(D9503="",E9503=""),"",E9503-D9503))</f>
        <v/>
      </c>
    </row>
    <row r="9504" spans="6:6" ht="16" x14ac:dyDescent="0.2">
      <c r="F9504" s="47" t="str">
        <f ca="1">IF(_SF_CORE!$A$2="BLOCK",NA(),IF(OR(D9504="",E9504=""),"",E9504-D9504))</f>
        <v/>
      </c>
    </row>
    <row r="9505" spans="6:6" ht="16" x14ac:dyDescent="0.2">
      <c r="F9505" s="47" t="str">
        <f ca="1">IF(_SF_CORE!$A$2="BLOCK",NA(),IF(OR(D9505="",E9505=""),"",E9505-D9505))</f>
        <v/>
      </c>
    </row>
    <row r="9506" spans="6:6" ht="16" x14ac:dyDescent="0.2">
      <c r="F9506" s="47" t="str">
        <f ca="1">IF(_SF_CORE!$A$2="BLOCK",NA(),IF(OR(D9506="",E9506=""),"",E9506-D9506))</f>
        <v/>
      </c>
    </row>
    <row r="9507" spans="6:6" ht="16" x14ac:dyDescent="0.2">
      <c r="F9507" s="47" t="str">
        <f ca="1">IF(_SF_CORE!$A$2="BLOCK",NA(),IF(OR(D9507="",E9507=""),"",E9507-D9507))</f>
        <v/>
      </c>
    </row>
    <row r="9508" spans="6:6" ht="16" x14ac:dyDescent="0.2">
      <c r="F9508" s="47" t="str">
        <f ca="1">IF(_SF_CORE!$A$2="BLOCK",NA(),IF(OR(D9508="",E9508=""),"",E9508-D9508))</f>
        <v/>
      </c>
    </row>
    <row r="9509" spans="6:6" ht="16" x14ac:dyDescent="0.2">
      <c r="F9509" s="47" t="str">
        <f ca="1">IF(_SF_CORE!$A$2="BLOCK",NA(),IF(OR(D9509="",E9509=""),"",E9509-D9509))</f>
        <v/>
      </c>
    </row>
    <row r="9510" spans="6:6" ht="16" x14ac:dyDescent="0.2">
      <c r="F9510" s="47" t="str">
        <f ca="1">IF(_SF_CORE!$A$2="BLOCK",NA(),IF(OR(D9510="",E9510=""),"",E9510-D9510))</f>
        <v/>
      </c>
    </row>
    <row r="9511" spans="6:6" ht="16" x14ac:dyDescent="0.2">
      <c r="F9511" s="47" t="str">
        <f ca="1">IF(_SF_CORE!$A$2="BLOCK",NA(),IF(OR(D9511="",E9511=""),"",E9511-D9511))</f>
        <v/>
      </c>
    </row>
    <row r="9512" spans="6:6" ht="16" x14ac:dyDescent="0.2">
      <c r="F9512" s="47" t="str">
        <f ca="1">IF(_SF_CORE!$A$2="BLOCK",NA(),IF(OR(D9512="",E9512=""),"",E9512-D9512))</f>
        <v/>
      </c>
    </row>
    <row r="9513" spans="6:6" ht="16" x14ac:dyDescent="0.2">
      <c r="F9513" s="47" t="str">
        <f ca="1">IF(_SF_CORE!$A$2="BLOCK",NA(),IF(OR(D9513="",E9513=""),"",E9513-D9513))</f>
        <v/>
      </c>
    </row>
    <row r="9514" spans="6:6" ht="16" x14ac:dyDescent="0.2">
      <c r="F9514" s="47" t="str">
        <f ca="1">IF(_SF_CORE!$A$2="BLOCK",NA(),IF(OR(D9514="",E9514=""),"",E9514-D9514))</f>
        <v/>
      </c>
    </row>
    <row r="9515" spans="6:6" ht="16" x14ac:dyDescent="0.2">
      <c r="F9515" s="47" t="str">
        <f ca="1">IF(_SF_CORE!$A$2="BLOCK",NA(),IF(OR(D9515="",E9515=""),"",E9515-D9515))</f>
        <v/>
      </c>
    </row>
    <row r="9516" spans="6:6" ht="16" x14ac:dyDescent="0.2">
      <c r="F9516" s="47" t="str">
        <f ca="1">IF(_SF_CORE!$A$2="BLOCK",NA(),IF(OR(D9516="",E9516=""),"",E9516-D9516))</f>
        <v/>
      </c>
    </row>
    <row r="9517" spans="6:6" ht="16" x14ac:dyDescent="0.2">
      <c r="F9517" s="47" t="str">
        <f ca="1">IF(_SF_CORE!$A$2="BLOCK",NA(),IF(OR(D9517="",E9517=""),"",E9517-D9517))</f>
        <v/>
      </c>
    </row>
    <row r="9518" spans="6:6" ht="16" x14ac:dyDescent="0.2">
      <c r="F9518" s="47" t="str">
        <f ca="1">IF(_SF_CORE!$A$2="BLOCK",NA(),IF(OR(D9518="",E9518=""),"",E9518-D9518))</f>
        <v/>
      </c>
    </row>
    <row r="9519" spans="6:6" ht="16" x14ac:dyDescent="0.2">
      <c r="F9519" s="47" t="str">
        <f ca="1">IF(_SF_CORE!$A$2="BLOCK",NA(),IF(OR(D9519="",E9519=""),"",E9519-D9519))</f>
        <v/>
      </c>
    </row>
    <row r="9520" spans="6:6" ht="16" x14ac:dyDescent="0.2">
      <c r="F9520" s="47" t="str">
        <f ca="1">IF(_SF_CORE!$A$2="BLOCK",NA(),IF(OR(D9520="",E9520=""),"",E9520-D9520))</f>
        <v/>
      </c>
    </row>
    <row r="9521" spans="6:6" ht="16" x14ac:dyDescent="0.2">
      <c r="F9521" s="47" t="str">
        <f ca="1">IF(_SF_CORE!$A$2="BLOCK",NA(),IF(OR(D9521="",E9521=""),"",E9521-D9521))</f>
        <v/>
      </c>
    </row>
    <row r="9522" spans="6:6" ht="16" x14ac:dyDescent="0.2">
      <c r="F9522" s="47" t="str">
        <f ca="1">IF(_SF_CORE!$A$2="BLOCK",NA(),IF(OR(D9522="",E9522=""),"",E9522-D9522))</f>
        <v/>
      </c>
    </row>
    <row r="9523" spans="6:6" ht="16" x14ac:dyDescent="0.2">
      <c r="F9523" s="47" t="str">
        <f ca="1">IF(_SF_CORE!$A$2="BLOCK",NA(),IF(OR(D9523="",E9523=""),"",E9523-D9523))</f>
        <v/>
      </c>
    </row>
    <row r="9524" spans="6:6" ht="16" x14ac:dyDescent="0.2">
      <c r="F9524" s="47" t="str">
        <f ca="1">IF(_SF_CORE!$A$2="BLOCK",NA(),IF(OR(D9524="",E9524=""),"",E9524-D9524))</f>
        <v/>
      </c>
    </row>
    <row r="9525" spans="6:6" ht="16" x14ac:dyDescent="0.2">
      <c r="F9525" s="47" t="str">
        <f ca="1">IF(_SF_CORE!$A$2="BLOCK",NA(),IF(OR(D9525="",E9525=""),"",E9525-D9525))</f>
        <v/>
      </c>
    </row>
    <row r="9526" spans="6:6" ht="16" x14ac:dyDescent="0.2">
      <c r="F9526" s="47" t="str">
        <f ca="1">IF(_SF_CORE!$A$2="BLOCK",NA(),IF(OR(D9526="",E9526=""),"",E9526-D9526))</f>
        <v/>
      </c>
    </row>
    <row r="9527" spans="6:6" ht="16" x14ac:dyDescent="0.2">
      <c r="F9527" s="47" t="str">
        <f ca="1">IF(_SF_CORE!$A$2="BLOCK",NA(),IF(OR(D9527="",E9527=""),"",E9527-D9527))</f>
        <v/>
      </c>
    </row>
    <row r="9528" spans="6:6" ht="16" x14ac:dyDescent="0.2">
      <c r="F9528" s="47" t="str">
        <f ca="1">IF(_SF_CORE!$A$2="BLOCK",NA(),IF(OR(D9528="",E9528=""),"",E9528-D9528))</f>
        <v/>
      </c>
    </row>
    <row r="9529" spans="6:6" ht="16" x14ac:dyDescent="0.2">
      <c r="F9529" s="47" t="str">
        <f ca="1">IF(_SF_CORE!$A$2="BLOCK",NA(),IF(OR(D9529="",E9529=""),"",E9529-D9529))</f>
        <v/>
      </c>
    </row>
    <row r="9530" spans="6:6" ht="16" x14ac:dyDescent="0.2">
      <c r="F9530" s="47" t="str">
        <f ca="1">IF(_SF_CORE!$A$2="BLOCK",NA(),IF(OR(D9530="",E9530=""),"",E9530-D9530))</f>
        <v/>
      </c>
    </row>
    <row r="9531" spans="6:6" ht="16" x14ac:dyDescent="0.2">
      <c r="F9531" s="47" t="str">
        <f ca="1">IF(_SF_CORE!$A$2="BLOCK",NA(),IF(OR(D9531="",E9531=""),"",E9531-D9531))</f>
        <v/>
      </c>
    </row>
    <row r="9532" spans="6:6" ht="16" x14ac:dyDescent="0.2">
      <c r="F9532" s="47" t="str">
        <f ca="1">IF(_SF_CORE!$A$2="BLOCK",NA(),IF(OR(D9532="",E9532=""),"",E9532-D9532))</f>
        <v/>
      </c>
    </row>
    <row r="9533" spans="6:6" ht="16" x14ac:dyDescent="0.2">
      <c r="F9533" s="47" t="str">
        <f ca="1">IF(_SF_CORE!$A$2="BLOCK",NA(),IF(OR(D9533="",E9533=""),"",E9533-D9533))</f>
        <v/>
      </c>
    </row>
    <row r="9534" spans="6:6" ht="16" x14ac:dyDescent="0.2">
      <c r="F9534" s="47" t="str">
        <f ca="1">IF(_SF_CORE!$A$2="BLOCK",NA(),IF(OR(D9534="",E9534=""),"",E9534-D9534))</f>
        <v/>
      </c>
    </row>
    <row r="9535" spans="6:6" ht="16" x14ac:dyDescent="0.2">
      <c r="F9535" s="47" t="str">
        <f ca="1">IF(_SF_CORE!$A$2="BLOCK",NA(),IF(OR(D9535="",E9535=""),"",E9535-D9535))</f>
        <v/>
      </c>
    </row>
    <row r="9536" spans="6:6" ht="16" x14ac:dyDescent="0.2">
      <c r="F9536" s="47" t="str">
        <f ca="1">IF(_SF_CORE!$A$2="BLOCK",NA(),IF(OR(D9536="",E9536=""),"",E9536-D9536))</f>
        <v/>
      </c>
    </row>
    <row r="9537" spans="6:6" ht="16" x14ac:dyDescent="0.2">
      <c r="F9537" s="47" t="str">
        <f ca="1">IF(_SF_CORE!$A$2="BLOCK",NA(),IF(OR(D9537="",E9537=""),"",E9537-D9537))</f>
        <v/>
      </c>
    </row>
    <row r="9538" spans="6:6" ht="16" x14ac:dyDescent="0.2">
      <c r="F9538" s="47" t="str">
        <f ca="1">IF(_SF_CORE!$A$2="BLOCK",NA(),IF(OR(D9538="",E9538=""),"",E9538-D9538))</f>
        <v/>
      </c>
    </row>
    <row r="9539" spans="6:6" ht="16" x14ac:dyDescent="0.2">
      <c r="F9539" s="47" t="str">
        <f ca="1">IF(_SF_CORE!$A$2="BLOCK",NA(),IF(OR(D9539="",E9539=""),"",E9539-D9539))</f>
        <v/>
      </c>
    </row>
    <row r="9540" spans="6:6" ht="16" x14ac:dyDescent="0.2">
      <c r="F9540" s="47" t="str">
        <f ca="1">IF(_SF_CORE!$A$2="BLOCK",NA(),IF(OR(D9540="",E9540=""),"",E9540-D9540))</f>
        <v/>
      </c>
    </row>
    <row r="9541" spans="6:6" ht="16" x14ac:dyDescent="0.2">
      <c r="F9541" s="47" t="str">
        <f ca="1">IF(_SF_CORE!$A$2="BLOCK",NA(),IF(OR(D9541="",E9541=""),"",E9541-D9541))</f>
        <v/>
      </c>
    </row>
    <row r="9542" spans="6:6" ht="16" x14ac:dyDescent="0.2">
      <c r="F9542" s="47" t="str">
        <f ca="1">IF(_SF_CORE!$A$2="BLOCK",NA(),IF(OR(D9542="",E9542=""),"",E9542-D9542))</f>
        <v/>
      </c>
    </row>
    <row r="9543" spans="6:6" ht="16" x14ac:dyDescent="0.2">
      <c r="F9543" s="47" t="str">
        <f ca="1">IF(_SF_CORE!$A$2="BLOCK",NA(),IF(OR(D9543="",E9543=""),"",E9543-D9543))</f>
        <v/>
      </c>
    </row>
    <row r="9544" spans="6:6" ht="16" x14ac:dyDescent="0.2">
      <c r="F9544" s="47" t="str">
        <f ca="1">IF(_SF_CORE!$A$2="BLOCK",NA(),IF(OR(D9544="",E9544=""),"",E9544-D9544))</f>
        <v/>
      </c>
    </row>
    <row r="9545" spans="6:6" ht="16" x14ac:dyDescent="0.2">
      <c r="F9545" s="47" t="str">
        <f ca="1">IF(_SF_CORE!$A$2="BLOCK",NA(),IF(OR(D9545="",E9545=""),"",E9545-D9545))</f>
        <v/>
      </c>
    </row>
    <row r="9546" spans="6:6" ht="16" x14ac:dyDescent="0.2">
      <c r="F9546" s="47" t="str">
        <f ca="1">IF(_SF_CORE!$A$2="BLOCK",NA(),IF(OR(D9546="",E9546=""),"",E9546-D9546))</f>
        <v/>
      </c>
    </row>
    <row r="9547" spans="6:6" ht="16" x14ac:dyDescent="0.2">
      <c r="F9547" s="47" t="str">
        <f ca="1">IF(_SF_CORE!$A$2="BLOCK",NA(),IF(OR(D9547="",E9547=""),"",E9547-D9547))</f>
        <v/>
      </c>
    </row>
    <row r="9548" spans="6:6" ht="16" x14ac:dyDescent="0.2">
      <c r="F9548" s="47" t="str">
        <f ca="1">IF(_SF_CORE!$A$2="BLOCK",NA(),IF(OR(D9548="",E9548=""),"",E9548-D9548))</f>
        <v/>
      </c>
    </row>
    <row r="9549" spans="6:6" ht="16" x14ac:dyDescent="0.2">
      <c r="F9549" s="47" t="str">
        <f ca="1">IF(_SF_CORE!$A$2="BLOCK",NA(),IF(OR(D9549="",E9549=""),"",E9549-D9549))</f>
        <v/>
      </c>
    </row>
    <row r="9550" spans="6:6" ht="16" x14ac:dyDescent="0.2">
      <c r="F9550" s="47" t="str">
        <f ca="1">IF(_SF_CORE!$A$2="BLOCK",NA(),IF(OR(D9550="",E9550=""),"",E9550-D9550))</f>
        <v/>
      </c>
    </row>
    <row r="9551" spans="6:6" ht="16" x14ac:dyDescent="0.2">
      <c r="F9551" s="47" t="str">
        <f ca="1">IF(_SF_CORE!$A$2="BLOCK",NA(),IF(OR(D9551="",E9551=""),"",E9551-D9551))</f>
        <v/>
      </c>
    </row>
    <row r="9552" spans="6:6" ht="16" x14ac:dyDescent="0.2">
      <c r="F9552" s="47" t="str">
        <f ca="1">IF(_SF_CORE!$A$2="BLOCK",NA(),IF(OR(D9552="",E9552=""),"",E9552-D9552))</f>
        <v/>
      </c>
    </row>
    <row r="9553" spans="6:6" ht="16" x14ac:dyDescent="0.2">
      <c r="F9553" s="47" t="str">
        <f ca="1">IF(_SF_CORE!$A$2="BLOCK",NA(),IF(OR(D9553="",E9553=""),"",E9553-D9553))</f>
        <v/>
      </c>
    </row>
    <row r="9554" spans="6:6" ht="16" x14ac:dyDescent="0.2">
      <c r="F9554" s="47" t="str">
        <f ca="1">IF(_SF_CORE!$A$2="BLOCK",NA(),IF(OR(D9554="",E9554=""),"",E9554-D9554))</f>
        <v/>
      </c>
    </row>
    <row r="9555" spans="6:6" ht="16" x14ac:dyDescent="0.2">
      <c r="F9555" s="47" t="str">
        <f ca="1">IF(_SF_CORE!$A$2="BLOCK",NA(),IF(OR(D9555="",E9555=""),"",E9555-D9555))</f>
        <v/>
      </c>
    </row>
    <row r="9556" spans="6:6" ht="16" x14ac:dyDescent="0.2">
      <c r="F9556" s="47" t="str">
        <f ca="1">IF(_SF_CORE!$A$2="BLOCK",NA(),IF(OR(D9556="",E9556=""),"",E9556-D9556))</f>
        <v/>
      </c>
    </row>
    <row r="9557" spans="6:6" ht="16" x14ac:dyDescent="0.2">
      <c r="F9557" s="47" t="str">
        <f ca="1">IF(_SF_CORE!$A$2="BLOCK",NA(),IF(OR(D9557="",E9557=""),"",E9557-D9557))</f>
        <v/>
      </c>
    </row>
    <row r="9558" spans="6:6" ht="16" x14ac:dyDescent="0.2">
      <c r="F9558" s="47" t="str">
        <f ca="1">IF(_SF_CORE!$A$2="BLOCK",NA(),IF(OR(D9558="",E9558=""),"",E9558-D9558))</f>
        <v/>
      </c>
    </row>
    <row r="9559" spans="6:6" ht="16" x14ac:dyDescent="0.2">
      <c r="F9559" s="47" t="str">
        <f ca="1">IF(_SF_CORE!$A$2="BLOCK",NA(),IF(OR(D9559="",E9559=""),"",E9559-D9559))</f>
        <v/>
      </c>
    </row>
    <row r="9560" spans="6:6" ht="16" x14ac:dyDescent="0.2">
      <c r="F9560" s="47" t="str">
        <f ca="1">IF(_SF_CORE!$A$2="BLOCK",NA(),IF(OR(D9560="",E9560=""),"",E9560-D9560))</f>
        <v/>
      </c>
    </row>
    <row r="9561" spans="6:6" ht="16" x14ac:dyDescent="0.2">
      <c r="F9561" s="47" t="str">
        <f ca="1">IF(_SF_CORE!$A$2="BLOCK",NA(),IF(OR(D9561="",E9561=""),"",E9561-D9561))</f>
        <v/>
      </c>
    </row>
    <row r="9562" spans="6:6" ht="16" x14ac:dyDescent="0.2">
      <c r="F9562" s="47" t="str">
        <f ca="1">IF(_SF_CORE!$A$2="BLOCK",NA(),IF(OR(D9562="",E9562=""),"",E9562-D9562))</f>
        <v/>
      </c>
    </row>
    <row r="9563" spans="6:6" ht="16" x14ac:dyDescent="0.2">
      <c r="F9563" s="47" t="str">
        <f ca="1">IF(_SF_CORE!$A$2="BLOCK",NA(),IF(OR(D9563="",E9563=""),"",E9563-D9563))</f>
        <v/>
      </c>
    </row>
    <row r="9564" spans="6:6" ht="16" x14ac:dyDescent="0.2">
      <c r="F9564" s="47" t="str">
        <f ca="1">IF(_SF_CORE!$A$2="BLOCK",NA(),IF(OR(D9564="",E9564=""),"",E9564-D9564))</f>
        <v/>
      </c>
    </row>
    <row r="9565" spans="6:6" ht="16" x14ac:dyDescent="0.2">
      <c r="F9565" s="47" t="str">
        <f ca="1">IF(_SF_CORE!$A$2="BLOCK",NA(),IF(OR(D9565="",E9565=""),"",E9565-D9565))</f>
        <v/>
      </c>
    </row>
    <row r="9566" spans="6:6" ht="16" x14ac:dyDescent="0.2">
      <c r="F9566" s="47" t="str">
        <f ca="1">IF(_SF_CORE!$A$2="BLOCK",NA(),IF(OR(D9566="",E9566=""),"",E9566-D9566))</f>
        <v/>
      </c>
    </row>
    <row r="9567" spans="6:6" ht="16" x14ac:dyDescent="0.2">
      <c r="F9567" s="47" t="str">
        <f ca="1">IF(_SF_CORE!$A$2="BLOCK",NA(),IF(OR(D9567="",E9567=""),"",E9567-D9567))</f>
        <v/>
      </c>
    </row>
    <row r="9568" spans="6:6" ht="16" x14ac:dyDescent="0.2">
      <c r="F9568" s="47" t="str">
        <f ca="1">IF(_SF_CORE!$A$2="BLOCK",NA(),IF(OR(D9568="",E9568=""),"",E9568-D9568))</f>
        <v/>
      </c>
    </row>
    <row r="9569" spans="6:6" ht="16" x14ac:dyDescent="0.2">
      <c r="F9569" s="47" t="str">
        <f ca="1">IF(_SF_CORE!$A$2="BLOCK",NA(),IF(OR(D9569="",E9569=""),"",E9569-D9569))</f>
        <v/>
      </c>
    </row>
    <row r="9570" spans="6:6" ht="16" x14ac:dyDescent="0.2">
      <c r="F9570" s="47" t="str">
        <f ca="1">IF(_SF_CORE!$A$2="BLOCK",NA(),IF(OR(D9570="",E9570=""),"",E9570-D9570))</f>
        <v/>
      </c>
    </row>
    <row r="9571" spans="6:6" ht="16" x14ac:dyDescent="0.2">
      <c r="F9571" s="47" t="str">
        <f ca="1">IF(_SF_CORE!$A$2="BLOCK",NA(),IF(OR(D9571="",E9571=""),"",E9571-D9571))</f>
        <v/>
      </c>
    </row>
    <row r="9572" spans="6:6" ht="16" x14ac:dyDescent="0.2">
      <c r="F9572" s="47" t="str">
        <f ca="1">IF(_SF_CORE!$A$2="BLOCK",NA(),IF(OR(D9572="",E9572=""),"",E9572-D9572))</f>
        <v/>
      </c>
    </row>
    <row r="9573" spans="6:6" ht="16" x14ac:dyDescent="0.2">
      <c r="F9573" s="47" t="str">
        <f ca="1">IF(_SF_CORE!$A$2="BLOCK",NA(),IF(OR(D9573="",E9573=""),"",E9573-D9573))</f>
        <v/>
      </c>
    </row>
    <row r="9574" spans="6:6" ht="16" x14ac:dyDescent="0.2">
      <c r="F9574" s="47" t="str">
        <f ca="1">IF(_SF_CORE!$A$2="BLOCK",NA(),IF(OR(D9574="",E9574=""),"",E9574-D9574))</f>
        <v/>
      </c>
    </row>
    <row r="9575" spans="6:6" ht="16" x14ac:dyDescent="0.2">
      <c r="F9575" s="47" t="str">
        <f ca="1">IF(_SF_CORE!$A$2="BLOCK",NA(),IF(OR(D9575="",E9575=""),"",E9575-D9575))</f>
        <v/>
      </c>
    </row>
    <row r="9576" spans="6:6" ht="16" x14ac:dyDescent="0.2">
      <c r="F9576" s="47" t="str">
        <f ca="1">IF(_SF_CORE!$A$2="BLOCK",NA(),IF(OR(D9576="",E9576=""),"",E9576-D9576))</f>
        <v/>
      </c>
    </row>
    <row r="9577" spans="6:6" ht="16" x14ac:dyDescent="0.2">
      <c r="F9577" s="47" t="str">
        <f ca="1">IF(_SF_CORE!$A$2="BLOCK",NA(),IF(OR(D9577="",E9577=""),"",E9577-D9577))</f>
        <v/>
      </c>
    </row>
    <row r="9578" spans="6:6" ht="16" x14ac:dyDescent="0.2">
      <c r="F9578" s="47" t="str">
        <f ca="1">IF(_SF_CORE!$A$2="BLOCK",NA(),IF(OR(D9578="",E9578=""),"",E9578-D9578))</f>
        <v/>
      </c>
    </row>
    <row r="9579" spans="6:6" ht="16" x14ac:dyDescent="0.2">
      <c r="F9579" s="47" t="str">
        <f ca="1">IF(_SF_CORE!$A$2="BLOCK",NA(),IF(OR(D9579="",E9579=""),"",E9579-D9579))</f>
        <v/>
      </c>
    </row>
    <row r="9580" spans="6:6" ht="16" x14ac:dyDescent="0.2">
      <c r="F9580" s="47" t="str">
        <f ca="1">IF(_SF_CORE!$A$2="BLOCK",NA(),IF(OR(D9580="",E9580=""),"",E9580-D9580))</f>
        <v/>
      </c>
    </row>
    <row r="9581" spans="6:6" ht="16" x14ac:dyDescent="0.2">
      <c r="F9581" s="47" t="str">
        <f ca="1">IF(_SF_CORE!$A$2="BLOCK",NA(),IF(OR(D9581="",E9581=""),"",E9581-D9581))</f>
        <v/>
      </c>
    </row>
    <row r="9582" spans="6:6" ht="16" x14ac:dyDescent="0.2">
      <c r="F9582" s="47" t="str">
        <f ca="1">IF(_SF_CORE!$A$2="BLOCK",NA(),IF(OR(D9582="",E9582=""),"",E9582-D9582))</f>
        <v/>
      </c>
    </row>
    <row r="9583" spans="6:6" ht="16" x14ac:dyDescent="0.2">
      <c r="F9583" s="47" t="str">
        <f ca="1">IF(_SF_CORE!$A$2="BLOCK",NA(),IF(OR(D9583="",E9583=""),"",E9583-D9583))</f>
        <v/>
      </c>
    </row>
    <row r="9584" spans="6:6" ht="16" x14ac:dyDescent="0.2">
      <c r="F9584" s="47" t="str">
        <f ca="1">IF(_SF_CORE!$A$2="BLOCK",NA(),IF(OR(D9584="",E9584=""),"",E9584-D9584))</f>
        <v/>
      </c>
    </row>
    <row r="9585" spans="6:6" ht="16" x14ac:dyDescent="0.2">
      <c r="F9585" s="47" t="str">
        <f ca="1">IF(_SF_CORE!$A$2="BLOCK",NA(),IF(OR(D9585="",E9585=""),"",E9585-D9585))</f>
        <v/>
      </c>
    </row>
    <row r="9586" spans="6:6" ht="16" x14ac:dyDescent="0.2">
      <c r="F9586" s="47" t="str">
        <f ca="1">IF(_SF_CORE!$A$2="BLOCK",NA(),IF(OR(D9586="",E9586=""),"",E9586-D9586))</f>
        <v/>
      </c>
    </row>
    <row r="9587" spans="6:6" ht="16" x14ac:dyDescent="0.2">
      <c r="F9587" s="47" t="str">
        <f ca="1">IF(_SF_CORE!$A$2="BLOCK",NA(),IF(OR(D9587="",E9587=""),"",E9587-D9587))</f>
        <v/>
      </c>
    </row>
    <row r="9588" spans="6:6" ht="16" x14ac:dyDescent="0.2">
      <c r="F9588" s="47" t="str">
        <f ca="1">IF(_SF_CORE!$A$2="BLOCK",NA(),IF(OR(D9588="",E9588=""),"",E9588-D9588))</f>
        <v/>
      </c>
    </row>
    <row r="9589" spans="6:6" ht="16" x14ac:dyDescent="0.2">
      <c r="F9589" s="47" t="str">
        <f ca="1">IF(_SF_CORE!$A$2="BLOCK",NA(),IF(OR(D9589="",E9589=""),"",E9589-D9589))</f>
        <v/>
      </c>
    </row>
    <row r="9590" spans="6:6" ht="16" x14ac:dyDescent="0.2">
      <c r="F9590" s="47" t="str">
        <f ca="1">IF(_SF_CORE!$A$2="BLOCK",NA(),IF(OR(D9590="",E9590=""),"",E9590-D9590))</f>
        <v/>
      </c>
    </row>
    <row r="9591" spans="6:6" ht="16" x14ac:dyDescent="0.2">
      <c r="F9591" s="47" t="str">
        <f ca="1">IF(_SF_CORE!$A$2="BLOCK",NA(),IF(OR(D9591="",E9591=""),"",E9591-D9591))</f>
        <v/>
      </c>
    </row>
    <row r="9592" spans="6:6" ht="16" x14ac:dyDescent="0.2">
      <c r="F9592" s="47" t="str">
        <f ca="1">IF(_SF_CORE!$A$2="BLOCK",NA(),IF(OR(D9592="",E9592=""),"",E9592-D9592))</f>
        <v/>
      </c>
    </row>
    <row r="9593" spans="6:6" ht="16" x14ac:dyDescent="0.2">
      <c r="F9593" s="47" t="str">
        <f ca="1">IF(_SF_CORE!$A$2="BLOCK",NA(),IF(OR(D9593="",E9593=""),"",E9593-D9593))</f>
        <v/>
      </c>
    </row>
    <row r="9594" spans="6:6" ht="16" x14ac:dyDescent="0.2">
      <c r="F9594" s="47" t="str">
        <f ca="1">IF(_SF_CORE!$A$2="BLOCK",NA(),IF(OR(D9594="",E9594=""),"",E9594-D9594))</f>
        <v/>
      </c>
    </row>
    <row r="9595" spans="6:6" ht="16" x14ac:dyDescent="0.2">
      <c r="F9595" s="47" t="str">
        <f ca="1">IF(_SF_CORE!$A$2="BLOCK",NA(),IF(OR(D9595="",E9595=""),"",E9595-D9595))</f>
        <v/>
      </c>
    </row>
    <row r="9596" spans="6:6" ht="16" x14ac:dyDescent="0.2">
      <c r="F9596" s="47" t="str">
        <f ca="1">IF(_SF_CORE!$A$2="BLOCK",NA(),IF(OR(D9596="",E9596=""),"",E9596-D9596))</f>
        <v/>
      </c>
    </row>
    <row r="9597" spans="6:6" ht="16" x14ac:dyDescent="0.2">
      <c r="F9597" s="47" t="str">
        <f ca="1">IF(_SF_CORE!$A$2="BLOCK",NA(),IF(OR(D9597="",E9597=""),"",E9597-D9597))</f>
        <v/>
      </c>
    </row>
    <row r="9598" spans="6:6" ht="16" x14ac:dyDescent="0.2">
      <c r="F9598" s="47" t="str">
        <f ca="1">IF(_SF_CORE!$A$2="BLOCK",NA(),IF(OR(D9598="",E9598=""),"",E9598-D9598))</f>
        <v/>
      </c>
    </row>
    <row r="9599" spans="6:6" ht="16" x14ac:dyDescent="0.2">
      <c r="F9599" s="47" t="str">
        <f ca="1">IF(_SF_CORE!$A$2="BLOCK",NA(),IF(OR(D9599="",E9599=""),"",E9599-D9599))</f>
        <v/>
      </c>
    </row>
    <row r="9600" spans="6:6" ht="16" x14ac:dyDescent="0.2">
      <c r="F9600" s="47" t="str">
        <f ca="1">IF(_SF_CORE!$A$2="BLOCK",NA(),IF(OR(D9600="",E9600=""),"",E9600-D9600))</f>
        <v/>
      </c>
    </row>
    <row r="9601" spans="6:6" ht="16" x14ac:dyDescent="0.2">
      <c r="F9601" s="47" t="str">
        <f ca="1">IF(_SF_CORE!$A$2="BLOCK",NA(),IF(OR(D9601="",E9601=""),"",E9601-D9601))</f>
        <v/>
      </c>
    </row>
    <row r="9602" spans="6:6" ht="16" x14ac:dyDescent="0.2">
      <c r="F9602" s="47" t="str">
        <f ca="1">IF(_SF_CORE!$A$2="BLOCK",NA(),IF(OR(D9602="",E9602=""),"",E9602-D9602))</f>
        <v/>
      </c>
    </row>
    <row r="9603" spans="6:6" ht="16" x14ac:dyDescent="0.2">
      <c r="F9603" s="47" t="str">
        <f ca="1">IF(_SF_CORE!$A$2="BLOCK",NA(),IF(OR(D9603="",E9603=""),"",E9603-D9603))</f>
        <v/>
      </c>
    </row>
    <row r="9604" spans="6:6" ht="16" x14ac:dyDescent="0.2">
      <c r="F9604" s="47" t="str">
        <f ca="1">IF(_SF_CORE!$A$2="BLOCK",NA(),IF(OR(D9604="",E9604=""),"",E9604-D9604))</f>
        <v/>
      </c>
    </row>
    <row r="9605" spans="6:6" ht="16" x14ac:dyDescent="0.2">
      <c r="F9605" s="47" t="str">
        <f ca="1">IF(_SF_CORE!$A$2="BLOCK",NA(),IF(OR(D9605="",E9605=""),"",E9605-D9605))</f>
        <v/>
      </c>
    </row>
    <row r="9606" spans="6:6" ht="16" x14ac:dyDescent="0.2">
      <c r="F9606" s="47" t="str">
        <f ca="1">IF(_SF_CORE!$A$2="BLOCK",NA(),IF(OR(D9606="",E9606=""),"",E9606-D9606))</f>
        <v/>
      </c>
    </row>
    <row r="9607" spans="6:6" ht="16" x14ac:dyDescent="0.2">
      <c r="F9607" s="47" t="str">
        <f ca="1">IF(_SF_CORE!$A$2="BLOCK",NA(),IF(OR(D9607="",E9607=""),"",E9607-D9607))</f>
        <v/>
      </c>
    </row>
    <row r="9608" spans="6:6" ht="16" x14ac:dyDescent="0.2">
      <c r="F9608" s="47" t="str">
        <f ca="1">IF(_SF_CORE!$A$2="BLOCK",NA(),IF(OR(D9608="",E9608=""),"",E9608-D9608))</f>
        <v/>
      </c>
    </row>
    <row r="9609" spans="6:6" ht="16" x14ac:dyDescent="0.2">
      <c r="F9609" s="47" t="str">
        <f ca="1">IF(_SF_CORE!$A$2="BLOCK",NA(),IF(OR(D9609="",E9609=""),"",E9609-D9609))</f>
        <v/>
      </c>
    </row>
    <row r="9610" spans="6:6" ht="16" x14ac:dyDescent="0.2">
      <c r="F9610" s="47" t="str">
        <f ca="1">IF(_SF_CORE!$A$2="BLOCK",NA(),IF(OR(D9610="",E9610=""),"",E9610-D9610))</f>
        <v/>
      </c>
    </row>
    <row r="9611" spans="6:6" ht="16" x14ac:dyDescent="0.2">
      <c r="F9611" s="47" t="str">
        <f ca="1">IF(_SF_CORE!$A$2="BLOCK",NA(),IF(OR(D9611="",E9611=""),"",E9611-D9611))</f>
        <v/>
      </c>
    </row>
    <row r="9612" spans="6:6" ht="16" x14ac:dyDescent="0.2">
      <c r="F9612" s="47" t="str">
        <f ca="1">IF(_SF_CORE!$A$2="BLOCK",NA(),IF(OR(D9612="",E9612=""),"",E9612-D9612))</f>
        <v/>
      </c>
    </row>
    <row r="9613" spans="6:6" ht="16" x14ac:dyDescent="0.2">
      <c r="F9613" s="47" t="str">
        <f ca="1">IF(_SF_CORE!$A$2="BLOCK",NA(),IF(OR(D9613="",E9613=""),"",E9613-D9613))</f>
        <v/>
      </c>
    </row>
    <row r="9614" spans="6:6" ht="16" x14ac:dyDescent="0.2">
      <c r="F9614" s="47" t="str">
        <f ca="1">IF(_SF_CORE!$A$2="BLOCK",NA(),IF(OR(D9614="",E9614=""),"",E9614-D9614))</f>
        <v/>
      </c>
    </row>
    <row r="9615" spans="6:6" ht="16" x14ac:dyDescent="0.2">
      <c r="F9615" s="47" t="str">
        <f ca="1">IF(_SF_CORE!$A$2="BLOCK",NA(),IF(OR(D9615="",E9615=""),"",E9615-D9615))</f>
        <v/>
      </c>
    </row>
    <row r="9616" spans="6:6" ht="16" x14ac:dyDescent="0.2">
      <c r="F9616" s="47" t="str">
        <f ca="1">IF(_SF_CORE!$A$2="BLOCK",NA(),IF(OR(D9616="",E9616=""),"",E9616-D9616))</f>
        <v/>
      </c>
    </row>
    <row r="9617" spans="6:6" ht="16" x14ac:dyDescent="0.2">
      <c r="F9617" s="47" t="str">
        <f ca="1">IF(_SF_CORE!$A$2="BLOCK",NA(),IF(OR(D9617="",E9617=""),"",E9617-D9617))</f>
        <v/>
      </c>
    </row>
    <row r="9618" spans="6:6" ht="16" x14ac:dyDescent="0.2">
      <c r="F9618" s="47" t="str">
        <f ca="1">IF(_SF_CORE!$A$2="BLOCK",NA(),IF(OR(D9618="",E9618=""),"",E9618-D9618))</f>
        <v/>
      </c>
    </row>
    <row r="9619" spans="6:6" ht="16" x14ac:dyDescent="0.2">
      <c r="F9619" s="47" t="str">
        <f ca="1">IF(_SF_CORE!$A$2="BLOCK",NA(),IF(OR(D9619="",E9619=""),"",E9619-D9619))</f>
        <v/>
      </c>
    </row>
    <row r="9620" spans="6:6" ht="16" x14ac:dyDescent="0.2">
      <c r="F9620" s="47" t="str">
        <f ca="1">IF(_SF_CORE!$A$2="BLOCK",NA(),IF(OR(D9620="",E9620=""),"",E9620-D9620))</f>
        <v/>
      </c>
    </row>
    <row r="9621" spans="6:6" ht="16" x14ac:dyDescent="0.2">
      <c r="F9621" s="47" t="str">
        <f ca="1">IF(_SF_CORE!$A$2="BLOCK",NA(),IF(OR(D9621="",E9621=""),"",E9621-D9621))</f>
        <v/>
      </c>
    </row>
    <row r="9622" spans="6:6" ht="16" x14ac:dyDescent="0.2">
      <c r="F9622" s="47" t="str">
        <f ca="1">IF(_SF_CORE!$A$2="BLOCK",NA(),IF(OR(D9622="",E9622=""),"",E9622-D9622))</f>
        <v/>
      </c>
    </row>
    <row r="9623" spans="6:6" ht="16" x14ac:dyDescent="0.2">
      <c r="F9623" s="47" t="str">
        <f ca="1">IF(_SF_CORE!$A$2="BLOCK",NA(),IF(OR(D9623="",E9623=""),"",E9623-D9623))</f>
        <v/>
      </c>
    </row>
    <row r="9624" spans="6:6" ht="16" x14ac:dyDescent="0.2">
      <c r="F9624" s="47" t="str">
        <f ca="1">IF(_SF_CORE!$A$2="BLOCK",NA(),IF(OR(D9624="",E9624=""),"",E9624-D9624))</f>
        <v/>
      </c>
    </row>
    <row r="9625" spans="6:6" ht="16" x14ac:dyDescent="0.2">
      <c r="F9625" s="47" t="str">
        <f ca="1">IF(_SF_CORE!$A$2="BLOCK",NA(),IF(OR(D9625="",E9625=""),"",E9625-D9625))</f>
        <v/>
      </c>
    </row>
    <row r="9626" spans="6:6" ht="16" x14ac:dyDescent="0.2">
      <c r="F9626" s="47" t="str">
        <f ca="1">IF(_SF_CORE!$A$2="BLOCK",NA(),IF(OR(D9626="",E9626=""),"",E9626-D9626))</f>
        <v/>
      </c>
    </row>
    <row r="9627" spans="6:6" ht="16" x14ac:dyDescent="0.2">
      <c r="F9627" s="47" t="str">
        <f ca="1">IF(_SF_CORE!$A$2="BLOCK",NA(),IF(OR(D9627="",E9627=""),"",E9627-D9627))</f>
        <v/>
      </c>
    </row>
    <row r="9628" spans="6:6" ht="16" x14ac:dyDescent="0.2">
      <c r="F9628" s="47" t="str">
        <f ca="1">IF(_SF_CORE!$A$2="BLOCK",NA(),IF(OR(D9628="",E9628=""),"",E9628-D9628))</f>
        <v/>
      </c>
    </row>
    <row r="9629" spans="6:6" ht="16" x14ac:dyDescent="0.2">
      <c r="F9629" s="47" t="str">
        <f ca="1">IF(_SF_CORE!$A$2="BLOCK",NA(),IF(OR(D9629="",E9629=""),"",E9629-D9629))</f>
        <v/>
      </c>
    </row>
    <row r="9630" spans="6:6" ht="16" x14ac:dyDescent="0.2">
      <c r="F9630" s="47" t="str">
        <f ca="1">IF(_SF_CORE!$A$2="BLOCK",NA(),IF(OR(D9630="",E9630=""),"",E9630-D9630))</f>
        <v/>
      </c>
    </row>
    <row r="9631" spans="6:6" ht="16" x14ac:dyDescent="0.2">
      <c r="F9631" s="47" t="str">
        <f ca="1">IF(_SF_CORE!$A$2="BLOCK",NA(),IF(OR(D9631="",E9631=""),"",E9631-D9631))</f>
        <v/>
      </c>
    </row>
    <row r="9632" spans="6:6" ht="16" x14ac:dyDescent="0.2">
      <c r="F9632" s="47" t="str">
        <f ca="1">IF(_SF_CORE!$A$2="BLOCK",NA(),IF(OR(D9632="",E9632=""),"",E9632-D9632))</f>
        <v/>
      </c>
    </row>
    <row r="9633" spans="6:6" ht="16" x14ac:dyDescent="0.2">
      <c r="F9633" s="47" t="str">
        <f ca="1">IF(_SF_CORE!$A$2="BLOCK",NA(),IF(OR(D9633="",E9633=""),"",E9633-D9633))</f>
        <v/>
      </c>
    </row>
    <row r="9634" spans="6:6" ht="16" x14ac:dyDescent="0.2">
      <c r="F9634" s="47" t="str">
        <f ca="1">IF(_SF_CORE!$A$2="BLOCK",NA(),IF(OR(D9634="",E9634=""),"",E9634-D9634))</f>
        <v/>
      </c>
    </row>
    <row r="9635" spans="6:6" ht="16" x14ac:dyDescent="0.2">
      <c r="F9635" s="47" t="str">
        <f ca="1">IF(_SF_CORE!$A$2="BLOCK",NA(),IF(OR(D9635="",E9635=""),"",E9635-D9635))</f>
        <v/>
      </c>
    </row>
    <row r="9636" spans="6:6" ht="16" x14ac:dyDescent="0.2">
      <c r="F9636" s="47" t="str">
        <f ca="1">IF(_SF_CORE!$A$2="BLOCK",NA(),IF(OR(D9636="",E9636=""),"",E9636-D9636))</f>
        <v/>
      </c>
    </row>
    <row r="9637" spans="6:6" ht="16" x14ac:dyDescent="0.2">
      <c r="F9637" s="47" t="str">
        <f ca="1">IF(_SF_CORE!$A$2="BLOCK",NA(),IF(OR(D9637="",E9637=""),"",E9637-D9637))</f>
        <v/>
      </c>
    </row>
    <row r="9638" spans="6:6" ht="16" x14ac:dyDescent="0.2">
      <c r="F9638" s="47" t="str">
        <f ca="1">IF(_SF_CORE!$A$2="BLOCK",NA(),IF(OR(D9638="",E9638=""),"",E9638-D9638))</f>
        <v/>
      </c>
    </row>
    <row r="9639" spans="6:6" ht="16" x14ac:dyDescent="0.2">
      <c r="F9639" s="47" t="str">
        <f ca="1">IF(_SF_CORE!$A$2="BLOCK",NA(),IF(OR(D9639="",E9639=""),"",E9639-D9639))</f>
        <v/>
      </c>
    </row>
    <row r="9640" spans="6:6" ht="16" x14ac:dyDescent="0.2">
      <c r="F9640" s="47" t="str">
        <f ca="1">IF(_SF_CORE!$A$2="BLOCK",NA(),IF(OR(D9640="",E9640=""),"",E9640-D9640))</f>
        <v/>
      </c>
    </row>
    <row r="9641" spans="6:6" ht="16" x14ac:dyDescent="0.2">
      <c r="F9641" s="47" t="str">
        <f ca="1">IF(_SF_CORE!$A$2="BLOCK",NA(),IF(OR(D9641="",E9641=""),"",E9641-D9641))</f>
        <v/>
      </c>
    </row>
  </sheetData>
  <sheetProtection algorithmName="SHA-512" hashValue="Mv/wThs39qasCMA0i1lNtquYrBnGe/vURmzAYaqhIq4FU427iNORE31ahrx6FoN4WWPzuerCWbmt9WhgupaChQ==" saltValue="h1qP82Vt3fIsq8vob9A0ow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I24:J24"/>
    <mergeCell ref="B31:J31"/>
    <mergeCell ref="B1:F1"/>
    <mergeCell ref="B10:C10"/>
    <mergeCell ref="D10:E10"/>
    <mergeCell ref="B12:F12"/>
    <mergeCell ref="G24:H24"/>
  </mergeCells>
  <conditionalFormatting sqref="B1:F30 B32:F1048576">
    <cfRule type="expression" dxfId="48" priority="2">
      <formula>ISEVEN(ROW())</formula>
    </cfRule>
  </conditionalFormatting>
  <dataValidations count="1">
    <dataValidation type="list" allowBlank="1" showInputMessage="1" showErrorMessage="1" sqref="F4 K18 K39" xr:uid="{00000000-0002-0000-0000-000000000000}">
      <formula1>$M$17:$M$77</formula1>
      <formula2>0</formula2>
    </dataValidation>
  </dataValidations>
  <hyperlinks>
    <hyperlink ref="B31" r:id="rId1" display="https://buy.stripe.com/6oU8wQ1vs8H71go7nffMA00" xr:uid="{00000000-0004-0000-0000-000000000000}"/>
  </hyperlinks>
  <pageMargins left="0.7" right="0.7" top="0.75" bottom="0.75" header="0.511811023622047" footer="0.511811023622047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195"/>
  <sheetViews>
    <sheetView zoomScale="75" zoomScaleNormal="75" workbookViewId="0">
      <selection activeCell="B5" sqref="B5:C5"/>
    </sheetView>
  </sheetViews>
  <sheetFormatPr baseColWidth="10" defaultColWidth="8.83203125" defaultRowHeight="15.75" customHeight="1" x14ac:dyDescent="0.2"/>
  <cols>
    <col min="1" max="1" width="11.1640625" customWidth="1"/>
    <col min="2" max="2" width="9.5" style="57" customWidth="1"/>
    <col min="3" max="3" width="9.1640625" customWidth="1"/>
    <col min="4" max="4" width="30" customWidth="1"/>
    <col min="5" max="5" width="33" customWidth="1"/>
    <col min="6" max="6" width="18.83203125" style="58" customWidth="1"/>
    <col min="7" max="7" width="16" style="59" customWidth="1"/>
    <col min="8" max="8" width="17.5" style="60" customWidth="1"/>
    <col min="9" max="9" width="14.33203125" style="16" customWidth="1"/>
    <col min="10" max="10" width="144.83203125" customWidth="1"/>
    <col min="11" max="11" width="11.1640625" customWidth="1"/>
  </cols>
  <sheetData>
    <row r="1" spans="1:72" s="20" customFormat="1" ht="111" customHeight="1" x14ac:dyDescent="0.35">
      <c r="A1" s="61"/>
      <c r="B1" s="6" t="s">
        <v>24</v>
      </c>
      <c r="C1" s="6"/>
      <c r="D1" s="6"/>
      <c r="E1" s="62">
        <f ca="1">IF(_SF_CORE!$A$2="BLOCK",NA(),LOOKUP(2,1/('Carnet de route'!E13:E5010&lt;&gt;""),'Carnet de route'!E13:E5010))</f>
        <v>5.2083333333333301E-2</v>
      </c>
      <c r="F1" s="63"/>
      <c r="G1" s="64"/>
      <c r="H1" s="65"/>
      <c r="I1" s="5" t="str">
        <f ca="1">IF(_SF_CORE!$A$2="BLOCK",NA(),'Carnet de route'!N2)</f>
        <v>SafyFly – IDENTIFICATION ULM – Version Démo Sécurisée – Démo SafyFly</v>
      </c>
      <c r="J1" s="5"/>
      <c r="K1" s="4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</row>
    <row r="2" spans="1:72" ht="19.5" customHeight="1" x14ac:dyDescent="0.2">
      <c r="A2" s="66"/>
      <c r="B2" s="3" t="s">
        <v>25</v>
      </c>
      <c r="C2" s="3"/>
      <c r="D2" s="67"/>
      <c r="E2" s="67"/>
      <c r="F2" s="68"/>
      <c r="G2" s="68"/>
      <c r="H2" s="2" t="s">
        <v>26</v>
      </c>
      <c r="I2" s="2"/>
      <c r="J2" s="66"/>
      <c r="K2" s="4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</row>
    <row r="3" spans="1:72" ht="19.5" customHeight="1" x14ac:dyDescent="0.2">
      <c r="A3" s="66"/>
      <c r="B3" s="1" t="s">
        <v>27</v>
      </c>
      <c r="C3" s="1"/>
      <c r="D3" s="188" t="s">
        <v>28</v>
      </c>
      <c r="E3" s="188"/>
      <c r="F3" s="189" t="s">
        <v>29</v>
      </c>
      <c r="G3" s="189"/>
      <c r="H3" s="190" t="s">
        <v>30</v>
      </c>
      <c r="I3" s="190"/>
      <c r="J3" s="69" t="s">
        <v>31</v>
      </c>
      <c r="K3" s="4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</row>
    <row r="4" spans="1:72" s="54" customFormat="1" ht="19.5" customHeight="1" x14ac:dyDescent="0.2">
      <c r="A4" s="70"/>
      <c r="B4" s="191">
        <v>2</v>
      </c>
      <c r="C4" s="191"/>
      <c r="D4" s="71" t="s">
        <v>32</v>
      </c>
      <c r="E4" s="72" t="s">
        <v>33</v>
      </c>
      <c r="F4" s="192">
        <f ca="1">IF(_SF_CORE!$A$2="BLOCK",NA(),IF(OR($B4="",$H4=""),"",EDATE($H4,$B4*12)-TODAY()))</f>
        <v>344</v>
      </c>
      <c r="G4" s="192"/>
      <c r="H4" s="193">
        <v>45717</v>
      </c>
      <c r="I4" s="193"/>
      <c r="J4" s="74"/>
      <c r="K4" s="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</row>
    <row r="5" spans="1:72" s="54" customFormat="1" ht="19.5" customHeight="1" x14ac:dyDescent="0.2">
      <c r="A5" s="70"/>
      <c r="B5" s="191">
        <v>5</v>
      </c>
      <c r="C5" s="191"/>
      <c r="D5" s="75" t="s">
        <v>34</v>
      </c>
      <c r="E5" s="72" t="s">
        <v>33</v>
      </c>
      <c r="F5" s="194">
        <f ca="1">IF(_SF_CORE!$A$2="BLOCK",NA(),IF(OR($B5="",$H5=""),"",EDATE($H5,$B5*12)-TODAY()))</f>
        <v>-377</v>
      </c>
      <c r="G5" s="194"/>
      <c r="H5" s="193">
        <v>43900</v>
      </c>
      <c r="I5" s="193"/>
      <c r="J5" s="76"/>
      <c r="K5" s="4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</row>
    <row r="6" spans="1:72" s="54" customFormat="1" ht="19.5" customHeight="1" x14ac:dyDescent="0.2">
      <c r="A6" s="70"/>
      <c r="B6" s="191">
        <v>6</v>
      </c>
      <c r="C6" s="191"/>
      <c r="D6" s="75" t="s">
        <v>35</v>
      </c>
      <c r="E6" s="77" t="s">
        <v>33</v>
      </c>
      <c r="F6" s="195" t="str">
        <f ca="1">IF(_SF_CORE!$A$2="BLOCK",NA(),IF(OR($B6="",$H6=""),"",EDATE($H6,$B6*12)-TODAY()))</f>
        <v/>
      </c>
      <c r="G6" s="195"/>
      <c r="H6" s="193"/>
      <c r="I6" s="193"/>
      <c r="J6" s="76"/>
      <c r="K6" s="4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</row>
    <row r="7" spans="1:72" s="54" customFormat="1" ht="19.5" customHeight="1" x14ac:dyDescent="0.2">
      <c r="A7" s="70"/>
      <c r="B7" s="260">
        <v>6</v>
      </c>
      <c r="C7" s="260"/>
      <c r="D7" s="261" t="s">
        <v>36</v>
      </c>
      <c r="E7" s="229" t="s">
        <v>37</v>
      </c>
      <c r="F7" s="194" t="str">
        <f ca="1">IF(_SF_CORE!$A$2="BLOCK",NA(),IF(OR($B7="",$H7=""),"",EDATE($H7,$B7*12)-TODAY()))</f>
        <v/>
      </c>
      <c r="G7" s="194"/>
      <c r="H7" s="262"/>
      <c r="I7" s="262"/>
      <c r="J7" s="217"/>
      <c r="K7" s="4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</row>
    <row r="8" spans="1:72" s="54" customFormat="1" ht="19.5" customHeight="1" x14ac:dyDescent="0.2">
      <c r="A8" s="70"/>
      <c r="B8" s="260">
        <v>19</v>
      </c>
      <c r="C8" s="260"/>
      <c r="D8" s="263" t="s">
        <v>36</v>
      </c>
      <c r="E8" s="264" t="s">
        <v>33</v>
      </c>
      <c r="F8" s="195" t="str">
        <f ca="1">IF(_SF_CORE!$A$2="BLOCK",NA(),IF(OR($B8="",$H8=""),"",EDATE($H8,$B8*12)-TODAY()))</f>
        <v/>
      </c>
      <c r="G8" s="195"/>
      <c r="H8" s="262"/>
      <c r="I8" s="262"/>
      <c r="J8" s="227"/>
      <c r="K8" s="4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</row>
    <row r="9" spans="1:72" s="54" customFormat="1" ht="19.5" customHeight="1" x14ac:dyDescent="0.2">
      <c r="A9" s="70"/>
      <c r="B9" s="260">
        <v>1</v>
      </c>
      <c r="C9" s="260"/>
      <c r="D9" s="215" t="s">
        <v>38</v>
      </c>
      <c r="E9" s="20" t="s">
        <v>33</v>
      </c>
      <c r="F9" s="196" t="str">
        <f ca="1">IF(_SF_CORE!$A$2="BLOCK",NA(),IF(OR($B9="",$H9=""),"",EDATE($H9,$B9*12)-TODAY()))</f>
        <v/>
      </c>
      <c r="G9" s="196"/>
      <c r="H9" s="262"/>
      <c r="I9" s="262"/>
      <c r="J9" s="217"/>
      <c r="K9" s="4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</row>
    <row r="10" spans="1:72" s="54" customFormat="1" ht="19.5" customHeight="1" x14ac:dyDescent="0.2">
      <c r="A10" s="70"/>
      <c r="B10" s="265"/>
      <c r="C10" s="265"/>
      <c r="D10" s="266" t="s">
        <v>39</v>
      </c>
      <c r="E10" s="267"/>
      <c r="F10" s="196" t="str">
        <f ca="1">IF(_SF_CORE!$A$2="BLOCK",NA(),IF(OR($B10="",$H10=""),"",EDATE($H10,$B10*12)-TODAY()))</f>
        <v/>
      </c>
      <c r="G10" s="196"/>
      <c r="H10" s="262"/>
      <c r="I10" s="262"/>
      <c r="J10" s="217"/>
      <c r="K10" s="4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</row>
    <row r="11" spans="1:72" s="54" customFormat="1" ht="19.5" customHeight="1" x14ac:dyDescent="0.2">
      <c r="A11" s="70"/>
      <c r="B11" s="268"/>
      <c r="C11" s="268"/>
      <c r="D11" s="269" t="s">
        <v>39</v>
      </c>
      <c r="E11" s="257"/>
      <c r="F11" s="197" t="str">
        <f ca="1">IF(_SF_CORE!$A$2="BLOCK",NA(),IF(OR($B11="",$H11=""),"",EDATE($H11,$B11*12)-TODAY()))</f>
        <v/>
      </c>
      <c r="G11" s="197"/>
      <c r="H11" s="270"/>
      <c r="I11" s="270"/>
      <c r="J11" s="271"/>
      <c r="K11" s="4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</row>
    <row r="12" spans="1:72" s="54" customFormat="1" ht="19.5" customHeight="1" x14ac:dyDescent="0.2">
      <c r="A12" s="70"/>
      <c r="B12" s="78"/>
      <c r="C12" s="198"/>
      <c r="D12" s="198"/>
      <c r="E12" s="198"/>
      <c r="F12" s="198"/>
      <c r="G12" s="198"/>
      <c r="H12" s="198"/>
      <c r="I12" s="198"/>
      <c r="J12" s="198"/>
      <c r="K12" s="4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</row>
    <row r="13" spans="1:72" ht="19.5" customHeight="1" x14ac:dyDescent="0.2">
      <c r="A13" s="66"/>
      <c r="B13" s="79" t="s">
        <v>27</v>
      </c>
      <c r="C13" s="80" t="s">
        <v>40</v>
      </c>
      <c r="D13" s="81" t="s">
        <v>41</v>
      </c>
      <c r="E13" s="82" t="s">
        <v>42</v>
      </c>
      <c r="F13" s="83" t="s">
        <v>29</v>
      </c>
      <c r="G13" s="84" t="s">
        <v>43</v>
      </c>
      <c r="H13" s="85" t="s">
        <v>30</v>
      </c>
      <c r="I13" s="86" t="s">
        <v>44</v>
      </c>
      <c r="J13" s="87"/>
      <c r="K13" s="4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</row>
    <row r="14" spans="1:72" ht="19.5" customHeight="1" x14ac:dyDescent="0.2">
      <c r="A14" s="66"/>
      <c r="B14" s="88">
        <v>12</v>
      </c>
      <c r="C14" s="89">
        <v>1500</v>
      </c>
      <c r="D14" s="90" t="s">
        <v>45</v>
      </c>
      <c r="E14" s="91" t="s">
        <v>46</v>
      </c>
      <c r="F14" s="92" t="str">
        <f ca="1">IF(_SF_CORE!$A$2="BLOCK",NA(),IF(OR($B14="",$H14=""),"",EDATE($H14,$B14*12)-TODAY()))</f>
        <v/>
      </c>
      <c r="G14" s="93" t="str">
        <f ca="1">IF(_SF_CORE!$A$2="BLOCK",NA(),IF(OR($C14="",$I14=""),"", $C14 - (($E$1-$I14)*24)))</f>
        <v/>
      </c>
      <c r="H14" s="73"/>
      <c r="I14" s="94"/>
      <c r="J14" s="95"/>
      <c r="K14" s="4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</row>
    <row r="15" spans="1:72" ht="19.5" customHeight="1" x14ac:dyDescent="0.2">
      <c r="A15" s="66"/>
      <c r="B15" s="199" t="s">
        <v>47</v>
      </c>
      <c r="C15" s="199"/>
      <c r="D15" s="199"/>
      <c r="E15" s="199"/>
      <c r="F15" s="199"/>
      <c r="G15" s="199"/>
      <c r="H15" s="199"/>
      <c r="I15" s="199"/>
      <c r="J15" s="96"/>
      <c r="K15" s="4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</row>
    <row r="16" spans="1:72" ht="19.5" customHeight="1" x14ac:dyDescent="0.2">
      <c r="A16" s="66"/>
      <c r="B16" s="88">
        <v>1</v>
      </c>
      <c r="C16" s="89">
        <v>50</v>
      </c>
      <c r="D16" s="97" t="s">
        <v>48</v>
      </c>
      <c r="E16" s="98" t="s">
        <v>49</v>
      </c>
      <c r="F16" s="99" t="str">
        <f ca="1">IF(_SF_CORE!$A$2="BLOCK",NA(),IF(OR($B16="",$H16=""),"",EDATE($H16,$B16*12)-TODAY()))</f>
        <v/>
      </c>
      <c r="G16" s="100" t="str">
        <f ca="1">IF(_SF_CORE!$A$2="BLOCK",NA(),IF(OR($C16="",$I16=""),"", $C16 - (($E$1-$I16)*24)))</f>
        <v/>
      </c>
      <c r="H16" s="73"/>
      <c r="I16" s="94"/>
      <c r="J16" s="74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</row>
    <row r="17" spans="1:72" ht="19.5" customHeight="1" x14ac:dyDescent="0.2">
      <c r="A17" s="66"/>
      <c r="B17" s="88"/>
      <c r="C17" s="89">
        <v>100</v>
      </c>
      <c r="D17" s="97" t="s">
        <v>50</v>
      </c>
      <c r="E17" s="98" t="s">
        <v>51</v>
      </c>
      <c r="F17" s="99" t="str">
        <f ca="1">IF(_SF_CORE!$A$2="BLOCK",NA(),IF(OR($B17="",$H17=""),"",EDATE($H17,$B17*12)-TODAY()))</f>
        <v/>
      </c>
      <c r="G17" s="100" t="str">
        <f ca="1">IF(_SF_CORE!$A$2="BLOCK",NA(),IF(OR($C17="",$I17=""),"", $C17 - (($E$1-$I17)*24)))</f>
        <v/>
      </c>
      <c r="H17" s="73"/>
      <c r="I17" s="94"/>
      <c r="J17" s="76"/>
      <c r="K17" s="4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</row>
    <row r="18" spans="1:72" ht="19.5" customHeight="1" x14ac:dyDescent="0.2">
      <c r="A18" s="66"/>
      <c r="B18" s="88"/>
      <c r="C18" s="89">
        <v>200</v>
      </c>
      <c r="D18" s="97" t="s">
        <v>52</v>
      </c>
      <c r="E18" s="98"/>
      <c r="F18" s="99" t="str">
        <f ca="1">IF(_SF_CORE!$A$2="BLOCK",NA(),IF(OR($B18="",$H18=""),"",EDATE($H18,$B18*12)-TODAY()))</f>
        <v/>
      </c>
      <c r="G18" s="100" t="str">
        <f ca="1">IF(_SF_CORE!$A$2="BLOCK",NA(),IF(OR($C18="",$I18=""),"", $C18 - (($E$1-$I18)*24)))</f>
        <v/>
      </c>
      <c r="H18" s="73"/>
      <c r="I18" s="94"/>
      <c r="J18" s="76"/>
      <c r="K18" s="4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</row>
    <row r="19" spans="1:72" ht="19.5" customHeight="1" x14ac:dyDescent="0.2">
      <c r="A19" s="66"/>
      <c r="B19" s="212"/>
      <c r="C19" s="213">
        <v>1000</v>
      </c>
      <c r="D19" s="214" t="s">
        <v>53</v>
      </c>
      <c r="E19" s="215"/>
      <c r="F19" s="99" t="str">
        <f ca="1">IF(_SF_CORE!$A$2="BLOCK",NA(),IF(OR($B19="",$H19=""),"",EDATE($H19,$B19*12)-TODAY()))</f>
        <v/>
      </c>
      <c r="G19" s="100" t="str">
        <f ca="1">IF(_SF_CORE!$A$2="BLOCK",NA(),IF(OR($C19="",$I19=""),"", $C19 - (($E$1-$I19)*24)))</f>
        <v/>
      </c>
      <c r="H19" s="216"/>
      <c r="I19" s="24"/>
      <c r="J19" s="217"/>
      <c r="K19" s="4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</row>
    <row r="20" spans="1:72" ht="19.5" customHeight="1" x14ac:dyDescent="0.2">
      <c r="A20" s="66"/>
      <c r="B20" s="218"/>
      <c r="C20" s="219"/>
      <c r="D20" s="214" t="s">
        <v>39</v>
      </c>
      <c r="E20" s="215"/>
      <c r="F20" s="99" t="str">
        <f ca="1">IF(_SF_CORE!$A$2="BLOCK",NA(),IF(OR($B20="",$H20=""),"",EDATE($H20,$B20*12)-TODAY()))</f>
        <v/>
      </c>
      <c r="G20" s="100" t="str">
        <f ca="1">IF(_SF_CORE!$A$2="BLOCK",NA(),IF(OR($C20="",$I20=""),"", $C20 - (($E$1-$I20)*24)))</f>
        <v/>
      </c>
      <c r="H20" s="216"/>
      <c r="I20" s="24"/>
      <c r="J20" s="220"/>
      <c r="K20" s="4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</row>
    <row r="21" spans="1:72" ht="19.5" customHeight="1" x14ac:dyDescent="0.2">
      <c r="A21" s="66"/>
      <c r="B21" s="221" t="s">
        <v>54</v>
      </c>
      <c r="C21" s="221"/>
      <c r="D21" s="221"/>
      <c r="E21" s="221"/>
      <c r="F21" s="221"/>
      <c r="G21" s="221"/>
      <c r="H21" s="221"/>
      <c r="I21" s="221"/>
      <c r="J21" s="222"/>
      <c r="K21" s="4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</row>
    <row r="22" spans="1:72" s="54" customFormat="1" ht="21" customHeight="1" x14ac:dyDescent="0.2">
      <c r="A22" s="70"/>
      <c r="B22" s="223">
        <v>1</v>
      </c>
      <c r="C22" s="224">
        <v>100</v>
      </c>
      <c r="D22" s="225" t="s">
        <v>55</v>
      </c>
      <c r="E22" s="226" t="s">
        <v>56</v>
      </c>
      <c r="F22" s="103">
        <f ca="1">IF(_SF_CORE!$A$2="BLOCK",NA(),IF(OR($B22="",$H22=""),"",EDATE($H22,$B22*12)-TODAY()))</f>
        <v>-29</v>
      </c>
      <c r="G22" s="104">
        <f ca="1">IF(_SF_CORE!$A$2="BLOCK",NA(),IF(OR($C22="",$I22=""),"", $C22 - (($E$1-$I22)*24)))</f>
        <v>98.75</v>
      </c>
      <c r="H22" s="216">
        <v>45709</v>
      </c>
      <c r="I22" s="24">
        <v>0</v>
      </c>
      <c r="J22" s="227"/>
      <c r="K22" s="4"/>
      <c r="L22" s="53"/>
      <c r="M22" s="53"/>
      <c r="N22" s="53"/>
      <c r="O22" s="53"/>
      <c r="P22" s="53"/>
      <c r="Q22" s="105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</row>
    <row r="23" spans="1:72" ht="19.5" customHeight="1" x14ac:dyDescent="0.2">
      <c r="A23" s="66"/>
      <c r="B23" s="212"/>
      <c r="C23" s="213">
        <v>100</v>
      </c>
      <c r="D23" s="228" t="s">
        <v>57</v>
      </c>
      <c r="E23" s="229" t="s">
        <v>58</v>
      </c>
      <c r="F23" s="106" t="str">
        <f ca="1">IF(_SF_CORE!$A$2="BLOCK",NA(),IF(OR($B23="",$H23=""),"",EDATE($H23,$B23*12)-TODAY()))</f>
        <v/>
      </c>
      <c r="G23" s="107" t="str">
        <f ca="1">IF(_SF_CORE!$A$2="BLOCK",NA(),IF(OR($C23="",$I23=""),"", $C23 - (($E$1-$I23)*24)))</f>
        <v/>
      </c>
      <c r="H23" s="216"/>
      <c r="I23" s="24"/>
      <c r="J23" s="217"/>
      <c r="K23" s="4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</row>
    <row r="24" spans="1:72" ht="19.5" customHeight="1" x14ac:dyDescent="0.2">
      <c r="A24" s="66"/>
      <c r="B24" s="212"/>
      <c r="C24" s="213">
        <v>100</v>
      </c>
      <c r="D24" s="230" t="s">
        <v>59</v>
      </c>
      <c r="E24" s="231" t="s">
        <v>58</v>
      </c>
      <c r="F24" s="106" t="str">
        <f ca="1">IF(_SF_CORE!$A$2="BLOCK",NA(),IF(OR($B24="",$H24=""),"",EDATE($H24,$B24*12)-TODAY()))</f>
        <v/>
      </c>
      <c r="G24" s="107" t="str">
        <f ca="1">IF(_SF_CORE!$A$2="BLOCK",NA(),IF(OR($C24="",$I24=""),"", $C24 - (($E$1-$I24)*24)))</f>
        <v/>
      </c>
      <c r="H24" s="216"/>
      <c r="I24" s="24"/>
      <c r="J24" s="227"/>
      <c r="K24" s="4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</row>
    <row r="25" spans="1:72" ht="19.5" customHeight="1" x14ac:dyDescent="0.2">
      <c r="A25" s="66"/>
      <c r="B25" s="212">
        <v>5</v>
      </c>
      <c r="C25" s="213"/>
      <c r="D25" s="228" t="s">
        <v>60</v>
      </c>
      <c r="E25" s="232" t="s">
        <v>56</v>
      </c>
      <c r="F25" s="106" t="str">
        <f ca="1">IF(_SF_CORE!$A$2="BLOCK",NA(),IF(OR($B25="",$H25=""),"",EDATE($H25,$B25*12)-TODAY()))</f>
        <v/>
      </c>
      <c r="G25" s="107" t="str">
        <f ca="1">IF(_SF_CORE!$A$2="BLOCK",NA(),IF(OR($C25="",$I25=""),"", $C25 - (($E$1-$I25)*24)))</f>
        <v/>
      </c>
      <c r="H25" s="216"/>
      <c r="I25" s="24"/>
      <c r="J25" s="217"/>
      <c r="K25" s="4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</row>
    <row r="26" spans="1:72" ht="19.5" customHeight="1" x14ac:dyDescent="0.2">
      <c r="A26" s="66"/>
      <c r="B26" s="212"/>
      <c r="C26" s="213"/>
      <c r="D26" s="233" t="s">
        <v>39</v>
      </c>
      <c r="E26" s="234"/>
      <c r="F26" s="106" t="str">
        <f ca="1">IF(_SF_CORE!$A$2="BLOCK",NA(),IF(OR($B26="",$H26=""),"",EDATE($H26,$B26*12)-TODAY()))</f>
        <v/>
      </c>
      <c r="G26" s="107" t="str">
        <f ca="1">IF(_SF_CORE!$A$2="BLOCK",NA(),IF(OR($C26="",$I26=""),"", $C26 - (($E$1-$I26)*24)))</f>
        <v/>
      </c>
      <c r="H26" s="216"/>
      <c r="I26" s="24"/>
      <c r="J26" s="220"/>
      <c r="K26" s="4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</row>
    <row r="27" spans="1:72" ht="19.5" customHeight="1" x14ac:dyDescent="0.2">
      <c r="A27" s="66"/>
      <c r="B27" s="235" t="s">
        <v>61</v>
      </c>
      <c r="C27" s="235"/>
      <c r="D27" s="235"/>
      <c r="E27" s="235"/>
      <c r="F27" s="235"/>
      <c r="G27" s="235"/>
      <c r="H27" s="235"/>
      <c r="I27" s="235"/>
      <c r="J27" s="222"/>
      <c r="K27" s="4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</row>
    <row r="28" spans="1:72" ht="19.5" customHeight="1" x14ac:dyDescent="0.2">
      <c r="A28" s="66"/>
      <c r="B28" s="223">
        <v>5</v>
      </c>
      <c r="C28" s="224"/>
      <c r="D28" s="236" t="s">
        <v>62</v>
      </c>
      <c r="E28" s="237" t="s">
        <v>56</v>
      </c>
      <c r="F28" s="108" t="str">
        <f ca="1">IF(_SF_CORE!$A$2="BLOCK",NA(),IF(OR($B28="",$H28=""),"",EDATE($H28,$B28*12)-TODAY()))</f>
        <v/>
      </c>
      <c r="G28" s="107" t="str">
        <f ca="1">IF(_SF_CORE!$A$2="BLOCK",NA(),IF(OR($C28="",$I28=""),"", $C28 - (($E$1-$I28)*24)))</f>
        <v/>
      </c>
      <c r="H28" s="216"/>
      <c r="I28" s="24"/>
      <c r="J28" s="227"/>
      <c r="K28" s="4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</row>
    <row r="29" spans="1:72" ht="19.5" customHeight="1" x14ac:dyDescent="0.2">
      <c r="A29" s="66"/>
      <c r="B29" s="223">
        <v>5</v>
      </c>
      <c r="C29" s="224"/>
      <c r="D29" s="236" t="s">
        <v>63</v>
      </c>
      <c r="E29" s="237" t="s">
        <v>56</v>
      </c>
      <c r="F29" s="106" t="str">
        <f ca="1">IF(_SF_CORE!$A$2="BLOCK",NA(),IF(OR($B29="",$H29=""),"",EDATE($H29,$B29*12)-TODAY()))</f>
        <v/>
      </c>
      <c r="G29" s="107" t="str">
        <f ca="1">IF(_SF_CORE!$A$2="BLOCK",NA(),IF(OR($C29="",$I29=""),"", $C29 - (($E$1-$I29)*24)))</f>
        <v/>
      </c>
      <c r="H29" s="216"/>
      <c r="I29" s="24"/>
      <c r="J29" s="220"/>
      <c r="K29" s="4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</row>
    <row r="30" spans="1:72" ht="19.5" customHeight="1" x14ac:dyDescent="0.2">
      <c r="A30" s="66"/>
      <c r="B30" s="223">
        <v>5</v>
      </c>
      <c r="C30" s="224"/>
      <c r="D30" s="236" t="s">
        <v>64</v>
      </c>
      <c r="E30" s="237" t="s">
        <v>56</v>
      </c>
      <c r="F30" s="106" t="str">
        <f ca="1">IF(_SF_CORE!$A$2="BLOCK",NA(),IF(OR($B30="",$H30=""),"",EDATE($H30,$B30*12)-TODAY()))</f>
        <v/>
      </c>
      <c r="G30" s="107" t="str">
        <f ca="1">IF(_SF_CORE!$A$2="BLOCK",NA(),IF(OR($C30="",$I30=""),"", $C30 - (($E$1-$I30)*24)))</f>
        <v/>
      </c>
      <c r="H30" s="216"/>
      <c r="I30" s="24"/>
      <c r="J30" s="227"/>
      <c r="K30" s="4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</row>
    <row r="31" spans="1:72" ht="19.5" customHeight="1" x14ac:dyDescent="0.2">
      <c r="A31" s="66"/>
      <c r="B31" s="223">
        <v>1</v>
      </c>
      <c r="C31" s="224"/>
      <c r="D31" s="236" t="s">
        <v>64</v>
      </c>
      <c r="E31" s="237" t="s">
        <v>58</v>
      </c>
      <c r="F31" s="106" t="str">
        <f ca="1">IF(_SF_CORE!$A$2="BLOCK",NA(),IF(OR($B31="",$H31=""),"",EDATE($H31,$B31*12)-TODAY()))</f>
        <v/>
      </c>
      <c r="G31" s="107" t="str">
        <f ca="1">IF(_SF_CORE!$A$2="BLOCK",NA(),IF(OR($C31="",$I31=""),"", $C31 - (($E$1-$I31)*24)))</f>
        <v/>
      </c>
      <c r="H31" s="216"/>
      <c r="I31" s="24"/>
      <c r="J31" s="227"/>
      <c r="K31" s="4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</row>
    <row r="32" spans="1:72" ht="19.5" customHeight="1" x14ac:dyDescent="0.2">
      <c r="A32" s="66"/>
      <c r="B32" s="212"/>
      <c r="C32" s="213">
        <v>100</v>
      </c>
      <c r="D32" s="238" t="s">
        <v>65</v>
      </c>
      <c r="E32" s="229" t="s">
        <v>66</v>
      </c>
      <c r="F32" s="106" t="str">
        <f ca="1">IF(_SF_CORE!$A$2="BLOCK",NA(),IF(OR($B32="",$H32=""),"",EDATE($H32,$B32*12)-TODAY()))</f>
        <v/>
      </c>
      <c r="G32" s="107" t="str">
        <f ca="1">IF(_SF_CORE!$A$2="BLOCK",NA(),IF(OR($C32="",$I32=""),"", $C32 - (($E$1-$I32)*24)))</f>
        <v/>
      </c>
      <c r="H32" s="216"/>
      <c r="I32" s="24"/>
      <c r="J32" s="217"/>
      <c r="K32" s="4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</row>
    <row r="33" spans="1:72" ht="19.5" customHeight="1" x14ac:dyDescent="0.2">
      <c r="A33" s="66"/>
      <c r="B33" s="212"/>
      <c r="C33" s="213">
        <v>200</v>
      </c>
      <c r="D33" s="238" t="s">
        <v>67</v>
      </c>
      <c r="E33" s="229" t="s">
        <v>58</v>
      </c>
      <c r="F33" s="106" t="str">
        <f ca="1">IF(_SF_CORE!$A$2="BLOCK",NA(),IF(OR($B33="",$H33=""),"",EDATE($H33,$B33*12)-TODAY()))</f>
        <v/>
      </c>
      <c r="G33" s="107" t="str">
        <f ca="1">IF(_SF_CORE!$A$2="BLOCK",NA(),IF(OR($C33="",$I33=""),"", $C33 - (($E$1-$I33)*24)))</f>
        <v/>
      </c>
      <c r="H33" s="216"/>
      <c r="I33" s="24"/>
      <c r="J33" s="220"/>
      <c r="K33" s="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</row>
    <row r="34" spans="1:72" ht="19.5" customHeight="1" x14ac:dyDescent="0.2">
      <c r="A34" s="66"/>
      <c r="B34" s="212">
        <v>5</v>
      </c>
      <c r="C34" s="213"/>
      <c r="D34" s="238" t="s">
        <v>68</v>
      </c>
      <c r="E34" s="229" t="s">
        <v>69</v>
      </c>
      <c r="F34" s="106" t="str">
        <f ca="1">IF(_SF_CORE!$A$2="BLOCK",NA(),IF(OR($B34="",$H34=""),"",EDATE($H34,$B34*12)-TODAY()))</f>
        <v/>
      </c>
      <c r="G34" s="107" t="str">
        <f ca="1">IF(_SF_CORE!$A$2="BLOCK",NA(),IF(OR($C34="",$I34=""),"", $C34 - (($E$1-$I34)*24)))</f>
        <v/>
      </c>
      <c r="H34" s="216"/>
      <c r="I34" s="24"/>
      <c r="J34" s="227"/>
      <c r="K34" s="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</row>
    <row r="35" spans="1:72" ht="19.5" customHeight="1" x14ac:dyDescent="0.2">
      <c r="A35" s="66"/>
      <c r="B35" s="212">
        <v>5</v>
      </c>
      <c r="C35" s="213"/>
      <c r="D35" s="238" t="s">
        <v>70</v>
      </c>
      <c r="E35" s="229" t="s">
        <v>56</v>
      </c>
      <c r="F35" s="106" t="str">
        <f ca="1">IF(_SF_CORE!$A$2="BLOCK",NA(),IF(OR($B35="",$H35=""),"",EDATE($H35,$B35*12)-TODAY()))</f>
        <v/>
      </c>
      <c r="G35" s="107" t="str">
        <f ca="1">IF(_SF_CORE!$A$2="BLOCK",NA(),IF(OR($C35="",$I35=""),"", $C35 - (($E$1-$I35)*24)))</f>
        <v/>
      </c>
      <c r="H35" s="216"/>
      <c r="I35" s="24"/>
      <c r="J35" s="217"/>
      <c r="K35" s="4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</row>
    <row r="36" spans="1:72" ht="19.5" customHeight="1" x14ac:dyDescent="0.2">
      <c r="A36" s="66"/>
      <c r="B36" s="212">
        <v>5</v>
      </c>
      <c r="C36" s="213"/>
      <c r="D36" s="228" t="s">
        <v>71</v>
      </c>
      <c r="E36" s="231" t="s">
        <v>56</v>
      </c>
      <c r="F36" s="106" t="str">
        <f ca="1">IF(_SF_CORE!$A$2="BLOCK",NA(),IF(OR($B36="",$H36=""),"",EDATE($H36,$B36*12)-TODAY()))</f>
        <v/>
      </c>
      <c r="G36" s="107" t="str">
        <f ca="1">IF(_SF_CORE!$A$2="BLOCK",NA(),IF(OR($C36="",$I36=""),"", $C36 - (($E$1-$I36)*24)))</f>
        <v/>
      </c>
      <c r="H36" s="216"/>
      <c r="I36" s="24"/>
      <c r="J36" s="220"/>
      <c r="K36" s="4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</row>
    <row r="37" spans="1:72" ht="19.5" customHeight="1" x14ac:dyDescent="0.2">
      <c r="A37" s="66"/>
      <c r="B37" s="235" t="s">
        <v>72</v>
      </c>
      <c r="C37" s="235"/>
      <c r="D37" s="235"/>
      <c r="E37" s="235"/>
      <c r="F37" s="235"/>
      <c r="G37" s="235"/>
      <c r="H37" s="235"/>
      <c r="I37" s="235"/>
      <c r="J37" s="222"/>
      <c r="K37" s="4"/>
      <c r="L37" s="11"/>
      <c r="M37" s="11"/>
      <c r="N37" s="11"/>
      <c r="O37" s="11"/>
      <c r="P37" s="109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</row>
    <row r="38" spans="1:72" ht="19.5" customHeight="1" x14ac:dyDescent="0.2">
      <c r="A38" s="66"/>
      <c r="B38" s="212">
        <v>1</v>
      </c>
      <c r="C38" s="213">
        <v>100</v>
      </c>
      <c r="D38" s="236" t="s">
        <v>73</v>
      </c>
      <c r="E38" s="237" t="s">
        <v>58</v>
      </c>
      <c r="F38" s="108" t="str">
        <f ca="1">IF(_SF_CORE!$A$2="BLOCK",NA(),IF(OR($B38="",$H38=""),"",EDATE($H38,$B38*12)-TODAY()))</f>
        <v/>
      </c>
      <c r="G38" s="104" t="str">
        <f ca="1">IF(_SF_CORE!$A$2="BLOCK",NA(),IF(OR($C38="",$I38=""),"", $C38 - (($E$1-$I38)*24)))</f>
        <v/>
      </c>
      <c r="H38" s="216"/>
      <c r="I38" s="24"/>
      <c r="J38" s="227"/>
      <c r="K38" s="4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</row>
    <row r="39" spans="1:72" ht="19.5" customHeight="1" x14ac:dyDescent="0.2">
      <c r="A39" s="66"/>
      <c r="B39" s="212"/>
      <c r="C39" s="213"/>
      <c r="D39" s="238" t="s">
        <v>74</v>
      </c>
      <c r="E39" s="229" t="s">
        <v>75</v>
      </c>
      <c r="F39" s="110" t="str">
        <f ca="1">IF(_SF_CORE!$A$2="BLOCK",NA(),IF(OR($B39="",$H39=""),"",EDATE($H39,$B39*12)-TODAY()))</f>
        <v/>
      </c>
      <c r="G39" s="104" t="str">
        <f ca="1">IF(_SF_CORE!$A$2="BLOCK",NA(),IF(OR($C39="",$I39=""),"", $C39 - (($E$1-$I39)*24)))</f>
        <v/>
      </c>
      <c r="H39" s="216"/>
      <c r="I39" s="24"/>
      <c r="J39" s="220"/>
      <c r="K39" s="4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</row>
    <row r="40" spans="1:72" ht="19.5" customHeight="1" x14ac:dyDescent="0.2">
      <c r="A40" s="66"/>
      <c r="B40" s="235" t="s">
        <v>76</v>
      </c>
      <c r="C40" s="235"/>
      <c r="D40" s="235"/>
      <c r="E40" s="235"/>
      <c r="F40" s="235"/>
      <c r="G40" s="235"/>
      <c r="H40" s="235"/>
      <c r="I40" s="235"/>
      <c r="J40" s="222"/>
      <c r="K40" s="4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</row>
    <row r="41" spans="1:72" ht="19.5" customHeight="1" x14ac:dyDescent="0.2">
      <c r="A41" s="66"/>
      <c r="B41" s="212">
        <v>3</v>
      </c>
      <c r="C41" s="213"/>
      <c r="D41" s="239" t="s">
        <v>77</v>
      </c>
      <c r="E41" s="239" t="s">
        <v>49</v>
      </c>
      <c r="F41" s="99" t="str">
        <f ca="1">IF(_SF_CORE!$A$2="BLOCK",NA(),IF(OR($B41="",$H41=""),"",EDATE($H41,$B41*12)-TODAY()))</f>
        <v/>
      </c>
      <c r="G41" s="111" t="str">
        <f ca="1">IF(_SF_CORE!$A$2="BLOCK",NA(),IF(OR($C41="",$I41=""),"", $C41 - (($E$1-$I41)*24)))</f>
        <v/>
      </c>
      <c r="H41" s="216"/>
      <c r="I41" s="24"/>
      <c r="J41" s="227"/>
      <c r="K41" s="4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</row>
    <row r="42" spans="1:72" ht="19.5" customHeight="1" x14ac:dyDescent="0.2">
      <c r="A42" s="66"/>
      <c r="B42" s="212">
        <v>1</v>
      </c>
      <c r="C42" s="213">
        <v>100</v>
      </c>
      <c r="D42" s="239" t="s">
        <v>78</v>
      </c>
      <c r="E42" s="239" t="s">
        <v>58</v>
      </c>
      <c r="F42" s="99" t="str">
        <f ca="1">IF(_SF_CORE!$A$2="BLOCK",NA(),IF(OR($B42="",$H42=""),"",EDATE($H42,$B42*12)-TODAY()))</f>
        <v/>
      </c>
      <c r="G42" s="111" t="str">
        <f ca="1">IF(_SF_CORE!$A$2="BLOCK",NA(),IF(OR($C42="",$I42=""),"", $C42 - (($E$1-$I42)*24)))</f>
        <v/>
      </c>
      <c r="H42" s="216"/>
      <c r="I42" s="24"/>
      <c r="J42" s="217"/>
      <c r="K42" s="4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</row>
    <row r="43" spans="1:72" ht="19.5" customHeight="1" x14ac:dyDescent="0.2">
      <c r="A43" s="66"/>
      <c r="B43" s="212">
        <v>5</v>
      </c>
      <c r="C43" s="213"/>
      <c r="D43" s="239" t="s">
        <v>78</v>
      </c>
      <c r="E43" s="239" t="s">
        <v>56</v>
      </c>
      <c r="F43" s="99" t="str">
        <f ca="1">IF(_SF_CORE!$A$2="BLOCK",NA(),IF(OR($B43="",$H43=""),"",EDATE($H43,$B43*12)-TODAY()))</f>
        <v/>
      </c>
      <c r="G43" s="111" t="str">
        <f ca="1">IF(_SF_CORE!$A$2="BLOCK",NA(),IF(OR($C43="",$I43=""),"", $C43 - (($E$1-$I43)*24)))</f>
        <v/>
      </c>
      <c r="H43" s="216"/>
      <c r="I43" s="24"/>
      <c r="J43" s="220"/>
      <c r="K43" s="4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</row>
    <row r="44" spans="1:72" ht="19.5" customHeight="1" x14ac:dyDescent="0.2">
      <c r="A44" s="66"/>
      <c r="B44" s="212">
        <v>1</v>
      </c>
      <c r="C44" s="213">
        <v>100</v>
      </c>
      <c r="D44" s="239" t="s">
        <v>79</v>
      </c>
      <c r="E44" s="239" t="s">
        <v>58</v>
      </c>
      <c r="F44" s="99" t="str">
        <f ca="1">IF(_SF_CORE!$A$2="BLOCK",NA(),IF(OR($B44="",$H44=""),"",EDATE($H44,$B44*12)-TODAY()))</f>
        <v/>
      </c>
      <c r="G44" s="111" t="str">
        <f ca="1">IF(_SF_CORE!$A$2="BLOCK",NA(),IF(OR($C44="",$I44=""),"", $C44 - (($E$1-$I44)*24)))</f>
        <v/>
      </c>
      <c r="H44" s="216"/>
      <c r="I44" s="24"/>
      <c r="J44" s="240"/>
      <c r="K44" s="4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</row>
    <row r="45" spans="1:72" ht="19.5" customHeight="1" x14ac:dyDescent="0.2">
      <c r="A45" s="66"/>
      <c r="B45" s="235" t="s">
        <v>80</v>
      </c>
      <c r="C45" s="235"/>
      <c r="D45" s="235"/>
      <c r="E45" s="235"/>
      <c r="F45" s="235"/>
      <c r="G45" s="235"/>
      <c r="H45" s="235"/>
      <c r="I45" s="235"/>
      <c r="J45" s="222"/>
      <c r="K45" s="4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</row>
    <row r="46" spans="1:72" ht="19.5" customHeight="1" x14ac:dyDescent="0.2">
      <c r="A46" s="66"/>
      <c r="B46" s="212"/>
      <c r="C46" s="213">
        <v>100</v>
      </c>
      <c r="D46" s="236" t="s">
        <v>81</v>
      </c>
      <c r="E46" s="237" t="s">
        <v>58</v>
      </c>
      <c r="F46" s="108" t="str">
        <f ca="1">IF(_SF_CORE!$A$2="BLOCK",NA(),IF(OR($B46="",$H46=""),"",EDATE($H46,$B46*12)-TODAY()))</f>
        <v/>
      </c>
      <c r="G46" s="104" t="str">
        <f ca="1">IF(_SF_CORE!$A$2="BLOCK",NA(),IF(OR($C46="",$I46=""),"", $C46 - (($E$1-$I46)*24)))</f>
        <v/>
      </c>
      <c r="H46" s="216"/>
      <c r="I46" s="24"/>
      <c r="J46" s="227"/>
      <c r="K46" s="4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</row>
    <row r="47" spans="1:72" ht="19.5" customHeight="1" x14ac:dyDescent="0.2">
      <c r="A47" s="66"/>
      <c r="B47" s="212"/>
      <c r="C47" s="213">
        <v>600</v>
      </c>
      <c r="D47" s="241" t="s">
        <v>82</v>
      </c>
      <c r="E47" s="231" t="s">
        <v>83</v>
      </c>
      <c r="F47" s="106" t="str">
        <f ca="1">IF(_SF_CORE!$A$2="BLOCK",NA(),IF(OR($B47="",$H47=""),"",EDATE($H47,$B47*12)-TODAY()))</f>
        <v/>
      </c>
      <c r="G47" s="112" t="str">
        <f ca="1">IF(_SF_CORE!$A$2="BLOCK",NA(),IF(OR($C47="",$I47=""),"", $C47 - (($E$1-$I47)*24)))</f>
        <v/>
      </c>
      <c r="H47" s="216"/>
      <c r="I47" s="24"/>
      <c r="J47" s="242"/>
      <c r="K47" s="4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</row>
    <row r="48" spans="1:72" ht="19.5" customHeight="1" x14ac:dyDescent="0.2">
      <c r="A48" s="66"/>
      <c r="B48" s="235" t="s">
        <v>84</v>
      </c>
      <c r="C48" s="235"/>
      <c r="D48" s="235"/>
      <c r="E48" s="235"/>
      <c r="F48" s="235"/>
      <c r="G48" s="235"/>
      <c r="H48" s="235"/>
      <c r="I48" s="235"/>
      <c r="J48" s="243"/>
      <c r="K48" s="4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</row>
    <row r="49" spans="1:72" ht="19.5" customHeight="1" x14ac:dyDescent="0.2">
      <c r="A49" s="66"/>
      <c r="B49" s="212">
        <v>10</v>
      </c>
      <c r="C49" s="213"/>
      <c r="D49" s="244" t="s">
        <v>85</v>
      </c>
      <c r="E49" s="232" t="s">
        <v>56</v>
      </c>
      <c r="F49" s="103" t="str">
        <f ca="1">IF(_SF_CORE!$A$2="BLOCK",NA(),IF(OR($B49="",$H49=""),"",EDATE($H49,$B49*12)-TODAY()))</f>
        <v/>
      </c>
      <c r="G49" s="113" t="str">
        <f ca="1">IF(_SF_CORE!$A$2="BLOCK",NA(),IF(OR($C49="",$I49=""),"", $C49 - (($E$1-$I49)*24)))</f>
        <v/>
      </c>
      <c r="H49" s="216"/>
      <c r="I49" s="24"/>
      <c r="J49" s="245"/>
      <c r="K49" s="4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</row>
    <row r="50" spans="1:72" ht="19.5" customHeight="1" x14ac:dyDescent="0.2">
      <c r="A50" s="66"/>
      <c r="B50" s="212">
        <v>1</v>
      </c>
      <c r="C50" s="213">
        <v>100</v>
      </c>
      <c r="D50" s="244" t="s">
        <v>85</v>
      </c>
      <c r="E50" s="232" t="s">
        <v>86</v>
      </c>
      <c r="F50" s="103" t="str">
        <f ca="1">IF(_SF_CORE!$A$2="BLOCK",NA(),IF(OR($B50="",$H50=""),"",EDATE($H50,$B50*12)-TODAY()))</f>
        <v/>
      </c>
      <c r="G50" s="113" t="str">
        <f ca="1">IF(_SF_CORE!$A$2="BLOCK",NA(),IF(OR($C50="",$I50=""),"", $C50 - (($E$1-$I50)*24)))</f>
        <v/>
      </c>
      <c r="H50" s="216"/>
      <c r="I50" s="24"/>
      <c r="J50" s="242"/>
      <c r="K50" s="4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</row>
    <row r="51" spans="1:72" ht="19.5" customHeight="1" x14ac:dyDescent="0.2">
      <c r="A51" s="66"/>
      <c r="B51" s="235" t="s">
        <v>87</v>
      </c>
      <c r="C51" s="235"/>
      <c r="D51" s="235"/>
      <c r="E51" s="235"/>
      <c r="F51" s="235"/>
      <c r="G51" s="235"/>
      <c r="H51" s="235"/>
      <c r="I51" s="235"/>
      <c r="J51" s="222"/>
      <c r="K51" s="4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</row>
    <row r="52" spans="1:72" ht="19.5" customHeight="1" x14ac:dyDescent="0.2">
      <c r="A52" s="66"/>
      <c r="B52" s="212">
        <v>1</v>
      </c>
      <c r="C52" s="213"/>
      <c r="D52" s="236" t="s">
        <v>88</v>
      </c>
      <c r="E52" s="237" t="s">
        <v>58</v>
      </c>
      <c r="F52" s="108" t="str">
        <f ca="1">IF(_SF_CORE!$A$2="BLOCK",NA(),IF(OR($B52="",$H52=""),"",EDATE($H52,$B52*12)-TODAY()))</f>
        <v/>
      </c>
      <c r="G52" s="104" t="str">
        <f ca="1">IF(_SF_CORE!$A$2="BLOCK",NA(),IF(OR($C52="",$I52=""),"", $C52 - (($E$1-$I52)*24)))</f>
        <v/>
      </c>
      <c r="H52" s="216"/>
      <c r="I52" s="24"/>
      <c r="J52" s="227"/>
      <c r="K52" s="4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</row>
    <row r="53" spans="1:72" ht="19.5" customHeight="1" x14ac:dyDescent="0.2">
      <c r="A53" s="66"/>
      <c r="B53" s="212">
        <v>10</v>
      </c>
      <c r="C53" s="213">
        <v>1000</v>
      </c>
      <c r="D53" s="241" t="s">
        <v>88</v>
      </c>
      <c r="E53" s="231" t="s">
        <v>56</v>
      </c>
      <c r="F53" s="106" t="str">
        <f ca="1">IF(_SF_CORE!$A$2="BLOCK",NA(),IF(OR($B53="",$H53=""),"",EDATE($H53,$B53*12)-TODAY()))</f>
        <v/>
      </c>
      <c r="G53" s="112" t="str">
        <f ca="1">IF(_SF_CORE!$A$2="BLOCK",NA(),IF(OR($C53="",$I53=""),"", $C53 - (($E$1-$I53)*24)))</f>
        <v/>
      </c>
      <c r="H53" s="216"/>
      <c r="I53" s="24"/>
      <c r="J53" s="220"/>
      <c r="K53" s="4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</row>
    <row r="54" spans="1:72" ht="19.5" customHeight="1" x14ac:dyDescent="0.2">
      <c r="A54" s="66"/>
      <c r="B54" s="235" t="s">
        <v>89</v>
      </c>
      <c r="C54" s="235"/>
      <c r="D54" s="235"/>
      <c r="E54" s="235"/>
      <c r="F54" s="235"/>
      <c r="G54" s="235"/>
      <c r="H54" s="235"/>
      <c r="I54" s="235"/>
      <c r="J54" s="222"/>
      <c r="K54" s="4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</row>
    <row r="55" spans="1:72" ht="19.5" customHeight="1" x14ac:dyDescent="0.2">
      <c r="A55" s="66"/>
      <c r="B55" s="212"/>
      <c r="C55" s="213">
        <v>100</v>
      </c>
      <c r="D55" s="239" t="s">
        <v>90</v>
      </c>
      <c r="E55" s="239" t="s">
        <v>58</v>
      </c>
      <c r="F55" s="99" t="str">
        <f ca="1">IF(_SF_CORE!$A$2="BLOCK",NA(),IF(OR($B55="",$H55=""),"",EDATE($H55,$B55*12)-TODAY()))</f>
        <v/>
      </c>
      <c r="G55" s="111" t="str">
        <f ca="1">IF(_SF_CORE!$A$2="BLOCK",NA(),IF(OR($C55="",$I55=""),"", $C55 - (($E$1-$I55)*24)))</f>
        <v/>
      </c>
      <c r="H55" s="216"/>
      <c r="I55" s="24"/>
      <c r="J55" s="240"/>
      <c r="K55" s="4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</row>
    <row r="56" spans="1:72" ht="19.5" customHeight="1" x14ac:dyDescent="0.2">
      <c r="A56" s="66"/>
      <c r="B56" s="246" t="s">
        <v>91</v>
      </c>
      <c r="C56" s="246"/>
      <c r="D56" s="246"/>
      <c r="E56" s="246"/>
      <c r="F56" s="246"/>
      <c r="G56" s="246"/>
      <c r="H56" s="246"/>
      <c r="I56" s="246"/>
      <c r="J56" s="222"/>
      <c r="K56" s="4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</row>
    <row r="57" spans="1:72" ht="19.5" customHeight="1" x14ac:dyDescent="0.2">
      <c r="A57" s="66"/>
      <c r="B57" s="212"/>
      <c r="C57" s="213"/>
      <c r="D57" s="247" t="s">
        <v>48</v>
      </c>
      <c r="E57" s="20"/>
      <c r="F57" s="99" t="str">
        <f ca="1">IF(_SF_CORE!$A$2="BLOCK",NA(),IF(OR($B57="",$H57=""),"",EDATE($H57,$B57*12)-TODAY()))</f>
        <v/>
      </c>
      <c r="G57" s="114" t="str">
        <f ca="1">IF(_SF_CORE!$A$2="BLOCK",NA(),IF(OR($C57="",$I57=""),"", $C57 - (($E$1-$I57)*24)))</f>
        <v/>
      </c>
      <c r="H57" s="216"/>
      <c r="I57" s="24"/>
      <c r="J57" s="227"/>
      <c r="K57" s="4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</row>
    <row r="58" spans="1:72" ht="19.5" customHeight="1" x14ac:dyDescent="0.2">
      <c r="A58" s="66"/>
      <c r="B58" s="212"/>
      <c r="C58" s="213"/>
      <c r="D58" s="247" t="s">
        <v>50</v>
      </c>
      <c r="E58" s="20"/>
      <c r="F58" s="99" t="str">
        <f ca="1">IF(_SF_CORE!$A$2="BLOCK",NA(),IF(OR($B58="",$H58=""),"",EDATE($H58,$B58*12)-TODAY()))</f>
        <v/>
      </c>
      <c r="G58" s="114" t="str">
        <f ca="1">IF(_SF_CORE!$A$2="BLOCK",NA(),IF(OR($C58="",$I58=""),"", $C58 - (($E$1-$I58)*24)))</f>
        <v/>
      </c>
      <c r="H58" s="216"/>
      <c r="I58" s="24"/>
      <c r="J58" s="217"/>
      <c r="K58" s="4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</row>
    <row r="59" spans="1:72" ht="19.5" customHeight="1" x14ac:dyDescent="0.2">
      <c r="A59" s="66"/>
      <c r="B59" s="212"/>
      <c r="C59" s="213"/>
      <c r="D59" s="247" t="s">
        <v>92</v>
      </c>
      <c r="E59" s="20"/>
      <c r="F59" s="99" t="str">
        <f ca="1">IF(_SF_CORE!$A$2="BLOCK",NA(),IF(OR($B59="",$H59=""),"",EDATE($H59,$B59*12)-TODAY()))</f>
        <v/>
      </c>
      <c r="G59" s="114" t="str">
        <f ca="1">IF(_SF_CORE!$A$2="BLOCK",NA(),IF(OR($C59="",$I59=""),"", $C59 - (($E$1-$I59)*24)))</f>
        <v/>
      </c>
      <c r="H59" s="216"/>
      <c r="I59" s="24"/>
      <c r="J59" s="217"/>
      <c r="K59" s="4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ht="19.5" customHeight="1" x14ac:dyDescent="0.2">
      <c r="A60" s="66"/>
      <c r="B60" s="212">
        <v>10</v>
      </c>
      <c r="C60" s="213">
        <v>1000</v>
      </c>
      <c r="D60" s="247" t="s">
        <v>53</v>
      </c>
      <c r="E60" s="20" t="s">
        <v>93</v>
      </c>
      <c r="F60" s="99" t="str">
        <f ca="1">IF(_SF_CORE!$A$2="BLOCK",NA(),IF(OR($B60="",$H60=""),"",EDATE($H60,$B60*12)-TODAY()))</f>
        <v/>
      </c>
      <c r="G60" s="114" t="str">
        <f ca="1">IF(_SF_CORE!$A$2="BLOCK",NA(),IF(OR($C60="",$I60=""),"", $C60 - (($E$1-$I60)*24)))</f>
        <v/>
      </c>
      <c r="H60" s="216"/>
      <c r="I60" s="24"/>
      <c r="J60" s="220"/>
      <c r="K60" s="4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115" customFormat="1" ht="19.5" customHeight="1" x14ac:dyDescent="0.2">
      <c r="B61" s="248" t="s">
        <v>94</v>
      </c>
      <c r="C61" s="248"/>
      <c r="D61" s="248"/>
      <c r="E61" s="248"/>
      <c r="F61" s="248"/>
      <c r="G61" s="248"/>
      <c r="H61" s="248"/>
      <c r="I61" s="248"/>
      <c r="J61" s="222"/>
      <c r="K61" s="4"/>
    </row>
    <row r="62" spans="1:72" ht="19.5" customHeight="1" x14ac:dyDescent="0.2">
      <c r="A62" s="66"/>
      <c r="B62" s="212"/>
      <c r="C62" s="213">
        <v>3000</v>
      </c>
      <c r="D62" s="247" t="s">
        <v>95</v>
      </c>
      <c r="E62" s="20" t="s">
        <v>56</v>
      </c>
      <c r="F62" s="99" t="str">
        <f ca="1">IF(_SF_CORE!$A$2="BLOCK",NA(),IF(OR($B62="",$H62=""),"",EDATE($H62,$B62*12)-TODAY()))</f>
        <v/>
      </c>
      <c r="G62" s="114" t="str">
        <f ca="1">IF(_SF_CORE!$A$2="BLOCK",NA(),IF(OR($C62="",$I62=""),"", $C62 - (($E$1-$I62)*24)))</f>
        <v/>
      </c>
      <c r="H62" s="249"/>
      <c r="I62" s="24"/>
      <c r="J62" s="227"/>
      <c r="K62" s="4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ht="19.5" customHeight="1" x14ac:dyDescent="0.2">
      <c r="A63" s="66"/>
      <c r="B63" s="212">
        <v>1</v>
      </c>
      <c r="C63" s="213">
        <v>100</v>
      </c>
      <c r="D63" s="247" t="s">
        <v>96</v>
      </c>
      <c r="E63" s="20" t="s">
        <v>58</v>
      </c>
      <c r="F63" s="99" t="str">
        <f ca="1">IF(_SF_CORE!$A$2="BLOCK",NA(),IF(OR($B63="",$H63=""),"",EDATE($H63,$B63*12)-TODAY()))</f>
        <v/>
      </c>
      <c r="G63" s="114" t="str">
        <f ca="1">IF(_SF_CORE!$A$2="BLOCK",NA(),IF(OR($C63="",$I63=""),"", $C63 - (($E$1-$I63)*24)))</f>
        <v/>
      </c>
      <c r="H63" s="216"/>
      <c r="I63" s="24"/>
      <c r="J63" s="220"/>
      <c r="K63" s="4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115" customFormat="1" ht="19.5" customHeight="1" x14ac:dyDescent="0.2">
      <c r="B64" s="248" t="s">
        <v>97</v>
      </c>
      <c r="C64" s="248"/>
      <c r="D64" s="248"/>
      <c r="E64" s="248"/>
      <c r="F64" s="248"/>
      <c r="G64" s="248"/>
      <c r="H64" s="248"/>
      <c r="I64" s="248"/>
      <c r="J64" s="222"/>
      <c r="K64" s="4"/>
    </row>
    <row r="65" spans="1:112" ht="19.5" customHeight="1" x14ac:dyDescent="0.2">
      <c r="A65" s="66"/>
      <c r="B65" s="212"/>
      <c r="C65" s="213">
        <v>800</v>
      </c>
      <c r="D65" s="247" t="s">
        <v>98</v>
      </c>
      <c r="E65" s="20" t="s">
        <v>58</v>
      </c>
      <c r="F65" s="99" t="str">
        <f ca="1">IF(_SF_CORE!$A$2="BLOCK",NA(),IF(OR($B65="",$H65=""),"",EDATE($H65,$B65*12)-TODAY()))</f>
        <v/>
      </c>
      <c r="G65" s="114" t="str">
        <f ca="1">IF(_SF_CORE!$A$2="BLOCK",NA(),IF(OR($C65="",$I65=""),"", $C65 - (($E$1-$I65)*24)))</f>
        <v/>
      </c>
      <c r="H65" s="216"/>
      <c r="I65" s="24"/>
      <c r="J65" s="227"/>
      <c r="K65" s="4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112" ht="19.5" customHeight="1" x14ac:dyDescent="0.2">
      <c r="A66" s="66"/>
      <c r="B66" s="212"/>
      <c r="C66" s="213">
        <v>800</v>
      </c>
      <c r="D66" s="247" t="s">
        <v>99</v>
      </c>
      <c r="E66" s="20" t="s">
        <v>58</v>
      </c>
      <c r="F66" s="99" t="str">
        <f ca="1">IF(_SF_CORE!$A$2="BLOCK",NA(),IF(OR($B66="",$H66=""),"",EDATE($H66,$B66*12)-TODAY()))</f>
        <v/>
      </c>
      <c r="G66" s="114" t="str">
        <f ca="1">IF(_SF_CORE!$A$2="BLOCK",NA(),IF(OR($C66="",$I66=""),"", $C66 - (($E$1-$I66)*24)))</f>
        <v/>
      </c>
      <c r="H66" s="216"/>
      <c r="I66" s="24"/>
      <c r="J66" s="217"/>
      <c r="K66" s="4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112" ht="19.5" customHeight="1" x14ac:dyDescent="0.2">
      <c r="A67" s="66"/>
      <c r="B67" s="212"/>
      <c r="C67" s="213">
        <v>800</v>
      </c>
      <c r="D67" s="247" t="s">
        <v>100</v>
      </c>
      <c r="E67" s="20" t="s">
        <v>58</v>
      </c>
      <c r="F67" s="99" t="str">
        <f ca="1">IF(_SF_CORE!$A$2="BLOCK",NA(),IF(OR($B67="",$H67=""),"",EDATE($H67,$B67*12)-TODAY()))</f>
        <v/>
      </c>
      <c r="G67" s="114" t="str">
        <f ca="1">IF(_SF_CORE!$A$2="BLOCK",NA(),IF(OR($C67="",$I67=""),"", $C67 - (($E$1-$I67)*24)))</f>
        <v/>
      </c>
      <c r="H67" s="216"/>
      <c r="I67" s="24"/>
      <c r="J67" s="217"/>
      <c r="K67" s="4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112" ht="19.5" customHeight="1" x14ac:dyDescent="0.2">
      <c r="A68" s="66"/>
      <c r="B68" s="250"/>
      <c r="C68" s="251">
        <v>800</v>
      </c>
      <c r="D68" s="247" t="s">
        <v>101</v>
      </c>
      <c r="E68" s="20" t="s">
        <v>58</v>
      </c>
      <c r="F68" s="99"/>
      <c r="G68" s="114" t="str">
        <f ca="1">IF(_SF_CORE!$A$2="BLOCK",NA(),IF(OR($C68="",$I68=""),"", $C68 - (($E$1-$I68)*24)))</f>
        <v/>
      </c>
      <c r="H68" s="216"/>
      <c r="I68" s="24"/>
      <c r="J68" s="220"/>
      <c r="K68" s="4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112" s="115" customFormat="1" ht="19.5" customHeight="1" x14ac:dyDescent="0.2">
      <c r="B69" s="252" t="s">
        <v>102</v>
      </c>
      <c r="C69" s="252"/>
      <c r="D69" s="252"/>
      <c r="E69" s="252"/>
      <c r="F69" s="252"/>
      <c r="G69" s="252"/>
      <c r="H69" s="252"/>
      <c r="I69" s="252"/>
      <c r="J69" s="222"/>
      <c r="K69" s="4"/>
    </row>
    <row r="70" spans="1:112" ht="19.5" customHeight="1" x14ac:dyDescent="0.2">
      <c r="A70" s="66"/>
      <c r="B70" s="212"/>
      <c r="C70" s="213"/>
      <c r="D70" s="247"/>
      <c r="E70" s="20"/>
      <c r="F70" s="99" t="str">
        <f ca="1">IF(_SF_CORE!$A$2="BLOCK",NA(),IF(OR($B70="",$H70=""),"",EDATE($H70,$B70*12)-TODAY()))</f>
        <v/>
      </c>
      <c r="G70" s="114" t="str">
        <f ca="1">IF(_SF_CORE!$A$2="BLOCK",NA(),IF(OR($C70="",$I70=""),"", $C70 - (($E$1-$I70)*24)))</f>
        <v/>
      </c>
      <c r="H70" s="216"/>
      <c r="I70" s="24"/>
      <c r="J70" s="217"/>
      <c r="K70" s="4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112" s="54" customFormat="1" ht="42.75" customHeight="1" x14ac:dyDescent="0.2">
      <c r="A71" s="53"/>
      <c r="B71" s="253" t="str">
        <f ca="1">IF(_SF_CORE!$A$2="BLOCK","🚫 Fichier bloqué : Excel uniquement","Version de démonstration sécurisée – Microsoft Excel uniquement")</f>
        <v>Version de démonstration sécurisée – Microsoft Excel uniquement</v>
      </c>
      <c r="C71" s="253"/>
      <c r="D71" s="253"/>
      <c r="E71" s="253"/>
      <c r="F71" s="253"/>
      <c r="G71" s="253"/>
      <c r="H71" s="253"/>
      <c r="I71" s="253"/>
      <c r="J71" s="253"/>
      <c r="K71" s="4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112" ht="19.5" customHeight="1" x14ac:dyDescent="0.2">
      <c r="A72" s="66"/>
      <c r="B72" s="212"/>
      <c r="C72" s="213"/>
      <c r="D72" s="247"/>
      <c r="E72" s="20"/>
      <c r="F72" s="99" t="str">
        <f ca="1">IF(_SF_CORE!$A$2="BLOCK",NA(),IF(OR($B72="",$H72=""),"",EDATE($H72,$B72*12)-TODAY()))</f>
        <v/>
      </c>
      <c r="G72" s="114" t="str">
        <f ca="1">IF(_SF_CORE!$A$2="BLOCK",NA(),IF(OR($C72="",$I72=""),"", $C72 - (($E$1-$I72)*24)))</f>
        <v/>
      </c>
      <c r="H72" s="216"/>
      <c r="I72" s="24"/>
      <c r="J72" s="217"/>
      <c r="K72" s="4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</row>
    <row r="73" spans="1:112" ht="19.5" customHeight="1" x14ac:dyDescent="0.2">
      <c r="A73" s="66"/>
      <c r="B73" s="212"/>
      <c r="C73" s="213"/>
      <c r="D73" s="247"/>
      <c r="E73" s="20"/>
      <c r="F73" s="99" t="str">
        <f ca="1">IF(_SF_CORE!$A$2="BLOCK",NA(),IF(OR($B73="",$H73=""),"",EDATE($H73,$B73*12)-TODAY()))</f>
        <v/>
      </c>
      <c r="G73" s="114" t="str">
        <f ca="1">IF(_SF_CORE!$A$2="BLOCK",NA(),IF(OR($C73="",$I73=""),"", $C73 - (($E$1-$I73)*24)))</f>
        <v/>
      </c>
      <c r="H73" s="216"/>
      <c r="I73" s="24"/>
      <c r="J73" s="217"/>
      <c r="K73" s="4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</row>
    <row r="74" spans="1:112" ht="19.5" customHeight="1" x14ac:dyDescent="0.2">
      <c r="A74" s="66"/>
      <c r="B74" s="254"/>
      <c r="C74" s="255"/>
      <c r="D74" s="256"/>
      <c r="E74" s="257"/>
      <c r="F74" s="116" t="str">
        <f ca="1">IF(_SF_CORE!$A$2="BLOCK",NA(),IF(OR($B74="",$H74=""),"",EDATE($H74,$B74*12)-TODAY()))</f>
        <v/>
      </c>
      <c r="G74" s="117" t="str">
        <f ca="1">IF(_SF_CORE!$A$2="BLOCK",NA(),IF(OR($C74="",$I74=""),"", $C74 - (($E$1-$I74)*24)))</f>
        <v/>
      </c>
      <c r="H74" s="258"/>
      <c r="I74" s="259"/>
      <c r="J74" s="217"/>
      <c r="K74" s="4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</row>
    <row r="75" spans="1:112" ht="24" customHeight="1" x14ac:dyDescent="0.2">
      <c r="A75" s="118"/>
      <c r="B75" s="119"/>
      <c r="C75" s="120"/>
      <c r="D75" s="118"/>
      <c r="E75" s="118"/>
      <c r="F75" s="121" t="str">
        <f ca="1">IF(_SF_CORE!$A$2="BLOCK",NA(),IF(OR($B75="",$H75=""),"",EDATE($H75,$B75*12)-TODAY()))</f>
        <v/>
      </c>
      <c r="G75" s="122" t="str">
        <f ca="1">IF(_SF_CORE!$A$2="BLOCK",NA(),IF(OR($C75="",$I75=""),"", $C75 - (($E$1-$I75)*24)))</f>
        <v/>
      </c>
      <c r="H75" s="123"/>
      <c r="I75" s="124"/>
      <c r="J75" s="125"/>
      <c r="K75" s="4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</row>
    <row r="76" spans="1:112" ht="16" x14ac:dyDescent="0.2">
      <c r="A76" s="11"/>
      <c r="B76" s="126"/>
      <c r="C76" s="127"/>
      <c r="D76" s="11"/>
      <c r="E76" s="11"/>
      <c r="F76" s="128"/>
      <c r="G76" s="129"/>
      <c r="H76" s="130"/>
      <c r="I76" s="43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</row>
    <row r="77" spans="1:112" ht="16" x14ac:dyDescent="0.2">
      <c r="A77" s="11"/>
      <c r="B77" s="126"/>
      <c r="C77" s="127"/>
      <c r="D77" s="11"/>
      <c r="E77" s="11"/>
      <c r="F77" s="128"/>
      <c r="G77" s="129"/>
      <c r="H77" s="130"/>
      <c r="I77" s="43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</row>
    <row r="78" spans="1:112" ht="16" x14ac:dyDescent="0.2">
      <c r="A78" s="11"/>
      <c r="B78" s="126"/>
      <c r="C78" s="127"/>
      <c r="D78" s="11"/>
      <c r="E78" s="11"/>
      <c r="F78" s="128"/>
      <c r="G78" s="129"/>
      <c r="H78" s="130"/>
      <c r="I78" s="43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</row>
    <row r="79" spans="1:112" ht="16" x14ac:dyDescent="0.2">
      <c r="A79" s="11"/>
      <c r="B79" s="126"/>
      <c r="C79" s="127"/>
      <c r="D79" s="11"/>
      <c r="E79" s="11"/>
      <c r="F79" s="128"/>
      <c r="G79" s="129"/>
      <c r="H79" s="130"/>
      <c r="I79" s="43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</row>
    <row r="80" spans="1:112" ht="16" x14ac:dyDescent="0.2">
      <c r="A80" s="11"/>
      <c r="B80" s="126"/>
      <c r="C80" s="127"/>
      <c r="D80" s="11"/>
      <c r="E80" s="11"/>
      <c r="F80" s="128"/>
      <c r="G80" s="129"/>
      <c r="H80" s="130"/>
      <c r="I80" s="43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</row>
    <row r="81" spans="1:112" ht="16" x14ac:dyDescent="0.2">
      <c r="A81" s="11"/>
      <c r="B81" s="126"/>
      <c r="C81" s="127"/>
      <c r="D81" s="11"/>
      <c r="E81" s="11"/>
      <c r="F81" s="128"/>
      <c r="G81" s="129"/>
      <c r="H81" s="130"/>
      <c r="I81" s="4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</row>
    <row r="82" spans="1:112" ht="16" x14ac:dyDescent="0.2">
      <c r="A82" s="11"/>
      <c r="B82" s="126"/>
      <c r="C82" s="127"/>
      <c r="D82" s="11"/>
      <c r="E82" s="11"/>
      <c r="F82" s="128"/>
      <c r="G82" s="129"/>
      <c r="H82" s="130"/>
      <c r="I82" s="43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</row>
    <row r="83" spans="1:112" ht="16" x14ac:dyDescent="0.2">
      <c r="A83" s="11"/>
      <c r="B83" s="126"/>
      <c r="C83" s="127"/>
      <c r="D83" s="11"/>
      <c r="E83" s="11"/>
      <c r="F83" s="128"/>
      <c r="G83" s="129"/>
      <c r="H83" s="130"/>
      <c r="I83" s="43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</row>
    <row r="84" spans="1:112" ht="16" x14ac:dyDescent="0.2">
      <c r="A84" s="11"/>
      <c r="B84" s="126"/>
      <c r="C84" s="127"/>
      <c r="D84" s="11"/>
      <c r="E84" s="11"/>
      <c r="F84" s="128"/>
      <c r="G84" s="129"/>
      <c r="H84" s="130"/>
      <c r="I84" s="43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</row>
    <row r="85" spans="1:112" ht="16" x14ac:dyDescent="0.2">
      <c r="A85" s="11"/>
      <c r="B85" s="126"/>
      <c r="C85" s="127"/>
      <c r="D85" s="11"/>
      <c r="E85" s="11"/>
      <c r="F85" s="128"/>
      <c r="G85" s="129"/>
      <c r="H85" s="130"/>
      <c r="I85" s="43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</row>
    <row r="86" spans="1:112" ht="16" x14ac:dyDescent="0.2">
      <c r="A86" s="11"/>
      <c r="B86" s="126"/>
      <c r="C86" s="127"/>
      <c r="D86" s="11"/>
      <c r="E86" s="11"/>
      <c r="F86" s="128"/>
      <c r="G86" s="129"/>
      <c r="H86" s="130"/>
      <c r="I86" s="43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</row>
    <row r="87" spans="1:112" ht="16" x14ac:dyDescent="0.2">
      <c r="A87" s="11"/>
      <c r="B87" s="126"/>
      <c r="C87" s="127"/>
      <c r="D87" s="11"/>
      <c r="E87" s="11"/>
      <c r="F87" s="128"/>
      <c r="G87" s="129"/>
      <c r="H87" s="130"/>
      <c r="I87" s="43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</row>
    <row r="88" spans="1:112" ht="16" x14ac:dyDescent="0.2">
      <c r="A88" s="11"/>
      <c r="B88" s="126"/>
      <c r="C88" s="127"/>
      <c r="D88" s="11"/>
      <c r="E88" s="11"/>
      <c r="F88" s="128"/>
      <c r="G88" s="129"/>
      <c r="H88" s="130"/>
      <c r="I88" s="43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</row>
    <row r="89" spans="1:112" ht="16" x14ac:dyDescent="0.2">
      <c r="A89" s="11"/>
      <c r="B89" s="126"/>
      <c r="C89" s="127"/>
      <c r="D89" s="11"/>
      <c r="E89" s="11"/>
      <c r="F89" s="128"/>
      <c r="G89" s="129"/>
      <c r="H89" s="130"/>
      <c r="I89" s="43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</row>
    <row r="90" spans="1:112" ht="16" x14ac:dyDescent="0.2">
      <c r="A90" s="11"/>
      <c r="B90" s="126"/>
      <c r="C90" s="127"/>
      <c r="D90" s="11"/>
      <c r="E90" s="11"/>
      <c r="F90" s="128"/>
      <c r="G90" s="129"/>
      <c r="H90" s="130"/>
      <c r="I90" s="43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</row>
    <row r="91" spans="1:112" ht="16" x14ac:dyDescent="0.2">
      <c r="A91" s="11"/>
      <c r="B91" s="126"/>
      <c r="C91" s="127"/>
      <c r="D91" s="11"/>
      <c r="E91" s="11"/>
      <c r="F91" s="128"/>
      <c r="G91" s="129"/>
      <c r="H91" s="130"/>
      <c r="I91" s="43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</row>
    <row r="92" spans="1:112" ht="16" x14ac:dyDescent="0.2">
      <c r="A92" s="11"/>
      <c r="B92" s="126"/>
      <c r="C92" s="127"/>
      <c r="D92" s="11"/>
      <c r="E92" s="11"/>
      <c r="F92" s="128"/>
      <c r="G92" s="129"/>
      <c r="H92" s="130"/>
      <c r="I92" s="43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</row>
    <row r="93" spans="1:112" ht="16" x14ac:dyDescent="0.2">
      <c r="A93" s="11"/>
      <c r="B93" s="126"/>
      <c r="C93" s="127"/>
      <c r="D93" s="11"/>
      <c r="E93" s="11"/>
      <c r="F93" s="128"/>
      <c r="G93" s="129"/>
      <c r="H93" s="130"/>
      <c r="I93" s="43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</row>
    <row r="94" spans="1:112" ht="16" x14ac:dyDescent="0.2">
      <c r="A94" s="11"/>
      <c r="B94" s="126"/>
      <c r="C94" s="127"/>
      <c r="D94" s="11"/>
      <c r="E94" s="11"/>
      <c r="F94" s="128"/>
      <c r="G94" s="129"/>
      <c r="H94" s="130"/>
      <c r="I94" s="43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</row>
    <row r="95" spans="1:112" ht="16" x14ac:dyDescent="0.2">
      <c r="A95" s="11"/>
      <c r="B95" s="126"/>
      <c r="C95" s="127"/>
      <c r="D95" s="11"/>
      <c r="E95" s="11"/>
      <c r="F95" s="128"/>
      <c r="G95" s="129"/>
      <c r="H95" s="130"/>
      <c r="I95" s="43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</row>
    <row r="96" spans="1:112" ht="16" x14ac:dyDescent="0.2">
      <c r="A96" s="11"/>
      <c r="B96" s="126"/>
      <c r="C96" s="127"/>
      <c r="D96" s="11"/>
      <c r="E96" s="11"/>
      <c r="F96" s="128"/>
      <c r="G96" s="129"/>
      <c r="H96" s="130"/>
      <c r="I96" s="43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</row>
    <row r="97" spans="1:112" ht="16" x14ac:dyDescent="0.2">
      <c r="A97" s="11"/>
      <c r="B97" s="126"/>
      <c r="C97" s="127"/>
      <c r="D97" s="11"/>
      <c r="E97" s="11"/>
      <c r="F97" s="128"/>
      <c r="G97" s="129"/>
      <c r="H97" s="130"/>
      <c r="I97" s="43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</row>
    <row r="98" spans="1:112" ht="16" x14ac:dyDescent="0.2">
      <c r="A98" s="11"/>
      <c r="B98" s="126"/>
      <c r="C98" s="127"/>
      <c r="D98" s="11"/>
      <c r="E98" s="11"/>
      <c r="F98" s="128"/>
      <c r="G98" s="129"/>
      <c r="H98" s="130"/>
      <c r="I98" s="43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</row>
    <row r="99" spans="1:112" ht="16" x14ac:dyDescent="0.2">
      <c r="A99" s="11"/>
      <c r="B99" s="126"/>
      <c r="C99" s="127"/>
      <c r="D99" s="11"/>
      <c r="E99" s="11"/>
      <c r="F99" s="128"/>
      <c r="G99" s="129"/>
      <c r="H99" s="130"/>
      <c r="I99" s="43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</row>
    <row r="100" spans="1:112" ht="16" x14ac:dyDescent="0.2">
      <c r="A100" s="11"/>
      <c r="B100" s="126"/>
      <c r="C100" s="127"/>
      <c r="D100" s="11"/>
      <c r="E100" s="11"/>
      <c r="F100" s="128"/>
      <c r="G100" s="129"/>
      <c r="H100" s="130"/>
      <c r="I100" s="43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</row>
    <row r="101" spans="1:112" ht="16" x14ac:dyDescent="0.2">
      <c r="A101" s="11"/>
      <c r="B101" s="126"/>
      <c r="C101" s="127"/>
      <c r="D101" s="11"/>
      <c r="E101" s="11"/>
      <c r="F101" s="128"/>
      <c r="G101" s="129"/>
      <c r="H101" s="130"/>
      <c r="I101" s="43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</row>
    <row r="102" spans="1:112" ht="16" x14ac:dyDescent="0.2">
      <c r="A102" s="11"/>
      <c r="B102" s="126"/>
      <c r="C102" s="127"/>
      <c r="D102" s="11"/>
      <c r="E102" s="11"/>
      <c r="F102" s="128"/>
      <c r="G102" s="129"/>
      <c r="H102" s="130"/>
      <c r="I102" s="43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</row>
    <row r="103" spans="1:112" ht="16" x14ac:dyDescent="0.2">
      <c r="A103" s="11"/>
      <c r="B103" s="126"/>
      <c r="C103" s="127"/>
      <c r="D103" s="11"/>
      <c r="E103" s="11"/>
      <c r="F103" s="128"/>
      <c r="G103" s="129"/>
      <c r="H103" s="130"/>
      <c r="I103" s="43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</row>
    <row r="104" spans="1:112" ht="16" x14ac:dyDescent="0.2">
      <c r="A104" s="11"/>
      <c r="B104" s="126"/>
      <c r="C104" s="127"/>
      <c r="D104" s="11"/>
      <c r="E104" s="11"/>
      <c r="F104" s="128"/>
      <c r="G104" s="129"/>
      <c r="H104" s="130"/>
      <c r="I104" s="43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</row>
    <row r="105" spans="1:112" ht="16" x14ac:dyDescent="0.2">
      <c r="A105" s="11"/>
      <c r="B105" s="126"/>
      <c r="C105" s="127"/>
      <c r="D105" s="11"/>
      <c r="E105" s="11"/>
      <c r="F105" s="128"/>
      <c r="G105" s="129"/>
      <c r="H105" s="130"/>
      <c r="I105" s="43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</row>
    <row r="106" spans="1:112" ht="16" x14ac:dyDescent="0.2">
      <c r="A106" s="11"/>
      <c r="B106" s="126"/>
      <c r="C106" s="127"/>
      <c r="D106" s="11"/>
      <c r="E106" s="11"/>
      <c r="F106" s="128"/>
      <c r="G106" s="129"/>
      <c r="H106" s="130"/>
      <c r="I106" s="43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</row>
    <row r="107" spans="1:112" ht="16" x14ac:dyDescent="0.2">
      <c r="A107" s="11"/>
      <c r="B107" s="126"/>
      <c r="C107" s="127"/>
      <c r="D107" s="11"/>
      <c r="E107" s="11"/>
      <c r="F107" s="128"/>
      <c r="G107" s="129"/>
      <c r="H107" s="130"/>
      <c r="I107" s="43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</row>
    <row r="108" spans="1:112" ht="16" x14ac:dyDescent="0.2">
      <c r="A108" s="11"/>
      <c r="B108" s="126"/>
      <c r="C108" s="127"/>
      <c r="D108" s="11"/>
      <c r="E108" s="11"/>
      <c r="F108" s="128"/>
      <c r="G108" s="129"/>
      <c r="H108" s="130"/>
      <c r="I108" s="43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</row>
    <row r="109" spans="1:112" ht="16" x14ac:dyDescent="0.2">
      <c r="A109" s="11"/>
      <c r="B109" s="126"/>
      <c r="C109" s="127"/>
      <c r="D109" s="11"/>
      <c r="E109" s="11"/>
      <c r="F109" s="128"/>
      <c r="G109" s="129"/>
      <c r="H109" s="130"/>
      <c r="I109" s="43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</row>
    <row r="110" spans="1:112" ht="16" x14ac:dyDescent="0.2">
      <c r="A110" s="11"/>
      <c r="B110" s="126"/>
      <c r="C110" s="127"/>
      <c r="D110" s="11"/>
      <c r="E110" s="11"/>
      <c r="F110" s="128"/>
      <c r="G110" s="129"/>
      <c r="H110" s="130"/>
      <c r="I110" s="43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</row>
    <row r="111" spans="1:112" ht="16" x14ac:dyDescent="0.2">
      <c r="A111" s="11"/>
      <c r="B111" s="126"/>
      <c r="C111" s="127"/>
      <c r="D111" s="11"/>
      <c r="E111" s="11"/>
      <c r="F111" s="128"/>
      <c r="G111" s="129"/>
      <c r="H111" s="130"/>
      <c r="I111" s="43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</row>
    <row r="112" spans="1:112" ht="16" x14ac:dyDescent="0.2">
      <c r="A112" s="11"/>
      <c r="B112" s="126"/>
      <c r="C112" s="127"/>
      <c r="D112" s="11"/>
      <c r="E112" s="11"/>
      <c r="F112" s="128"/>
      <c r="G112" s="129"/>
      <c r="H112" s="130"/>
      <c r="I112" s="43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</row>
    <row r="113" spans="1:112" ht="16" x14ac:dyDescent="0.2">
      <c r="A113" s="11"/>
      <c r="B113" s="126"/>
      <c r="C113" s="127"/>
      <c r="D113" s="11"/>
      <c r="E113" s="11"/>
      <c r="F113" s="128"/>
      <c r="G113" s="129"/>
      <c r="H113" s="130"/>
      <c r="I113" s="43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</row>
    <row r="114" spans="1:112" ht="16" x14ac:dyDescent="0.2">
      <c r="A114" s="11"/>
      <c r="B114" s="126"/>
      <c r="C114" s="127"/>
      <c r="D114" s="11"/>
      <c r="E114" s="11"/>
      <c r="F114" s="128"/>
      <c r="G114" s="129"/>
      <c r="H114" s="130"/>
      <c r="I114" s="43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</row>
    <row r="115" spans="1:112" ht="16" x14ac:dyDescent="0.2">
      <c r="A115" s="11"/>
      <c r="B115" s="126"/>
      <c r="C115" s="127"/>
      <c r="D115" s="11"/>
      <c r="E115" s="11"/>
      <c r="F115" s="128"/>
      <c r="G115" s="129"/>
      <c r="H115" s="130"/>
      <c r="I115" s="43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</row>
    <row r="116" spans="1:112" ht="16" x14ac:dyDescent="0.2">
      <c r="A116" s="11"/>
      <c r="B116" s="126"/>
      <c r="C116" s="127"/>
      <c r="D116" s="11"/>
      <c r="E116" s="11"/>
      <c r="F116" s="128"/>
      <c r="G116" s="129"/>
      <c r="H116" s="130"/>
      <c r="I116" s="43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</row>
    <row r="117" spans="1:112" ht="16" x14ac:dyDescent="0.2">
      <c r="A117" s="11"/>
      <c r="B117" s="126"/>
      <c r="C117" s="127"/>
      <c r="D117" s="11"/>
      <c r="E117" s="11"/>
      <c r="F117" s="128"/>
      <c r="G117" s="129"/>
      <c r="H117" s="130"/>
      <c r="I117" s="43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</row>
    <row r="118" spans="1:112" ht="16" x14ac:dyDescent="0.2">
      <c r="A118" s="11"/>
      <c r="B118" s="126"/>
      <c r="C118" s="127"/>
      <c r="D118" s="11"/>
      <c r="E118" s="11"/>
      <c r="F118" s="128"/>
      <c r="G118" s="129"/>
      <c r="H118" s="130"/>
      <c r="I118" s="43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</row>
    <row r="119" spans="1:112" ht="16" x14ac:dyDescent="0.2">
      <c r="A119" s="11"/>
      <c r="B119" s="126"/>
      <c r="C119" s="127"/>
      <c r="D119" s="11"/>
      <c r="E119" s="11"/>
      <c r="F119" s="128"/>
      <c r="G119" s="129"/>
      <c r="H119" s="130"/>
      <c r="I119" s="43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</row>
    <row r="120" spans="1:112" ht="16" x14ac:dyDescent="0.2">
      <c r="A120" s="11"/>
      <c r="B120" s="126"/>
      <c r="C120" s="127"/>
      <c r="D120" s="11"/>
      <c r="E120" s="11"/>
      <c r="F120" s="128"/>
      <c r="G120" s="129"/>
      <c r="H120" s="130"/>
      <c r="I120" s="43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</row>
    <row r="121" spans="1:112" ht="16" x14ac:dyDescent="0.2">
      <c r="A121" s="11"/>
      <c r="B121" s="126"/>
      <c r="C121" s="127"/>
      <c r="D121" s="11"/>
      <c r="E121" s="11"/>
      <c r="F121" s="128"/>
      <c r="G121" s="129"/>
      <c r="H121" s="130"/>
      <c r="I121" s="43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</row>
    <row r="122" spans="1:112" ht="16" x14ac:dyDescent="0.2">
      <c r="A122" s="11"/>
      <c r="B122" s="126"/>
      <c r="C122" s="127"/>
      <c r="D122" s="11"/>
      <c r="E122" s="11"/>
      <c r="F122" s="128"/>
      <c r="G122" s="129"/>
      <c r="H122" s="130"/>
      <c r="I122" s="43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</row>
    <row r="123" spans="1:112" ht="16" x14ac:dyDescent="0.2">
      <c r="A123" s="11"/>
      <c r="B123" s="126"/>
      <c r="C123" s="127"/>
      <c r="D123" s="11"/>
      <c r="E123" s="11"/>
      <c r="F123" s="128"/>
      <c r="G123" s="129"/>
      <c r="H123" s="130"/>
      <c r="I123" s="43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</row>
    <row r="124" spans="1:112" ht="16" x14ac:dyDescent="0.2">
      <c r="A124" s="11"/>
      <c r="B124" s="126"/>
      <c r="C124" s="127"/>
      <c r="D124" s="11"/>
      <c r="E124" s="11"/>
      <c r="F124" s="128"/>
      <c r="G124" s="129"/>
      <c r="H124" s="130"/>
      <c r="I124" s="43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</row>
    <row r="125" spans="1:112" ht="16" x14ac:dyDescent="0.2">
      <c r="A125" s="11"/>
      <c r="B125" s="126"/>
      <c r="C125" s="127"/>
      <c r="D125" s="11"/>
      <c r="E125" s="11"/>
      <c r="F125" s="128"/>
      <c r="G125" s="129"/>
      <c r="H125" s="130"/>
      <c r="I125" s="43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</row>
    <row r="126" spans="1:112" ht="16" x14ac:dyDescent="0.2">
      <c r="A126" s="11"/>
      <c r="B126" s="126"/>
      <c r="C126" s="127"/>
      <c r="D126" s="11"/>
      <c r="E126" s="11"/>
      <c r="F126" s="128"/>
      <c r="G126" s="129"/>
      <c r="H126" s="130"/>
      <c r="I126" s="43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</row>
    <row r="127" spans="1:112" ht="16" x14ac:dyDescent="0.2">
      <c r="A127" s="11"/>
      <c r="B127" s="126"/>
      <c r="C127" s="127"/>
      <c r="D127" s="11"/>
      <c r="E127" s="11"/>
      <c r="F127" s="128"/>
      <c r="G127" s="129"/>
      <c r="H127" s="130"/>
      <c r="I127" s="43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</row>
    <row r="128" spans="1:112" ht="16" x14ac:dyDescent="0.2">
      <c r="A128" s="11"/>
      <c r="B128" s="126"/>
      <c r="C128" s="127"/>
      <c r="D128" s="11"/>
      <c r="E128" s="11"/>
      <c r="F128" s="128"/>
      <c r="G128" s="129"/>
      <c r="H128" s="130"/>
      <c r="I128" s="43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</row>
    <row r="129" spans="1:112" ht="16" x14ac:dyDescent="0.2">
      <c r="A129" s="11"/>
      <c r="B129" s="126"/>
      <c r="C129" s="127"/>
      <c r="D129" s="11"/>
      <c r="E129" s="11"/>
      <c r="F129" s="128"/>
      <c r="G129" s="129"/>
      <c r="H129" s="130"/>
      <c r="I129" s="43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</row>
    <row r="130" spans="1:112" ht="16" x14ac:dyDescent="0.2">
      <c r="A130" s="11"/>
      <c r="B130" s="126"/>
      <c r="C130" s="127"/>
      <c r="D130" s="11"/>
      <c r="E130" s="11"/>
      <c r="F130" s="128"/>
      <c r="G130" s="129"/>
      <c r="H130" s="130"/>
      <c r="I130" s="43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</row>
    <row r="131" spans="1:112" ht="16" x14ac:dyDescent="0.2">
      <c r="A131" s="11"/>
      <c r="B131" s="126"/>
      <c r="C131" s="127"/>
      <c r="D131" s="11"/>
      <c r="E131" s="11"/>
      <c r="F131" s="128"/>
      <c r="G131" s="129"/>
      <c r="H131" s="130"/>
      <c r="I131" s="43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</row>
    <row r="132" spans="1:112" ht="16" x14ac:dyDescent="0.2">
      <c r="A132" s="11"/>
      <c r="B132" s="126"/>
      <c r="C132" s="127"/>
      <c r="D132" s="11"/>
      <c r="E132" s="11"/>
      <c r="F132" s="128"/>
      <c r="G132" s="129"/>
      <c r="H132" s="130"/>
      <c r="I132" s="43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</row>
    <row r="133" spans="1:112" ht="16" x14ac:dyDescent="0.2">
      <c r="A133" s="11"/>
      <c r="B133" s="126"/>
      <c r="C133" s="127"/>
      <c r="D133" s="11"/>
      <c r="E133" s="11"/>
      <c r="F133" s="128"/>
      <c r="G133" s="129"/>
      <c r="H133" s="130"/>
      <c r="I133" s="43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</row>
    <row r="134" spans="1:112" ht="16" x14ac:dyDescent="0.2">
      <c r="A134" s="11"/>
      <c r="B134" s="126"/>
      <c r="C134" s="127"/>
      <c r="D134" s="11"/>
      <c r="E134" s="11"/>
      <c r="F134" s="128"/>
      <c r="G134" s="129"/>
      <c r="H134" s="130"/>
      <c r="I134" s="43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</row>
    <row r="135" spans="1:112" ht="16" x14ac:dyDescent="0.2">
      <c r="A135" s="11"/>
      <c r="B135" s="126"/>
      <c r="C135" s="127"/>
      <c r="D135" s="11"/>
      <c r="E135" s="11"/>
      <c r="F135" s="128"/>
      <c r="G135" s="129"/>
      <c r="H135" s="130"/>
      <c r="I135" s="43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</row>
    <row r="136" spans="1:112" ht="16" x14ac:dyDescent="0.2">
      <c r="A136" s="11"/>
      <c r="B136" s="126"/>
      <c r="C136" s="127"/>
      <c r="D136" s="11"/>
      <c r="E136" s="11"/>
      <c r="F136" s="128"/>
      <c r="G136" s="129"/>
      <c r="H136" s="130"/>
      <c r="I136" s="43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</row>
    <row r="137" spans="1:112" ht="16" x14ac:dyDescent="0.2">
      <c r="A137" s="11"/>
      <c r="B137" s="126"/>
      <c r="C137" s="127"/>
      <c r="D137" s="11"/>
      <c r="E137" s="11"/>
      <c r="F137" s="128"/>
      <c r="G137" s="129"/>
      <c r="H137" s="130"/>
      <c r="I137" s="43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</row>
    <row r="138" spans="1:112" ht="16" x14ac:dyDescent="0.2">
      <c r="A138" s="11"/>
      <c r="B138" s="126"/>
      <c r="C138" s="127"/>
      <c r="D138" s="11"/>
      <c r="E138" s="11"/>
      <c r="F138" s="128"/>
      <c r="G138" s="129"/>
      <c r="H138" s="130"/>
      <c r="I138" s="43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</row>
    <row r="139" spans="1:112" ht="16" x14ac:dyDescent="0.2">
      <c r="A139" s="11"/>
      <c r="B139" s="126"/>
      <c r="C139" s="127"/>
      <c r="D139" s="11"/>
      <c r="E139" s="11"/>
      <c r="F139" s="128"/>
      <c r="G139" s="129"/>
      <c r="H139" s="130"/>
      <c r="I139" s="43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</row>
    <row r="140" spans="1:112" ht="16" x14ac:dyDescent="0.2">
      <c r="A140" s="11"/>
      <c r="B140" s="126"/>
      <c r="C140" s="127"/>
      <c r="D140" s="11"/>
      <c r="E140" s="11"/>
      <c r="F140" s="128"/>
      <c r="G140" s="129"/>
      <c r="H140" s="130"/>
      <c r="I140" s="43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</row>
    <row r="141" spans="1:112" ht="16" x14ac:dyDescent="0.2">
      <c r="A141" s="11"/>
      <c r="B141" s="126"/>
      <c r="C141" s="127"/>
      <c r="D141" s="11"/>
      <c r="E141" s="11"/>
      <c r="F141" s="128"/>
      <c r="G141" s="129"/>
      <c r="H141" s="130"/>
      <c r="I141" s="43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</row>
    <row r="142" spans="1:112" ht="16" x14ac:dyDescent="0.2">
      <c r="A142" s="11"/>
      <c r="B142" s="126"/>
      <c r="C142" s="127"/>
      <c r="D142" s="11"/>
      <c r="E142" s="11"/>
      <c r="F142" s="128"/>
      <c r="G142" s="129"/>
      <c r="H142" s="130"/>
      <c r="I142" s="43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</row>
    <row r="143" spans="1:112" ht="16" x14ac:dyDescent="0.2">
      <c r="A143" s="11"/>
      <c r="B143" s="126"/>
      <c r="C143" s="127"/>
      <c r="D143" s="11"/>
      <c r="E143" s="11"/>
      <c r="F143" s="128"/>
      <c r="G143" s="129"/>
      <c r="H143" s="130"/>
      <c r="I143" s="43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</row>
    <row r="144" spans="1:112" ht="16" x14ac:dyDescent="0.2">
      <c r="A144" s="11"/>
      <c r="B144" s="126"/>
      <c r="C144" s="127"/>
      <c r="D144" s="11"/>
      <c r="E144" s="11"/>
      <c r="F144" s="128"/>
      <c r="G144" s="129"/>
      <c r="H144" s="130"/>
      <c r="I144" s="43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</row>
    <row r="145" spans="1:112" ht="16" x14ac:dyDescent="0.2">
      <c r="A145" s="11"/>
      <c r="B145" s="126"/>
      <c r="C145" s="127"/>
      <c r="D145" s="11"/>
      <c r="E145" s="11"/>
      <c r="F145" s="128"/>
      <c r="G145" s="129"/>
      <c r="H145" s="130"/>
      <c r="I145" s="43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</row>
    <row r="146" spans="1:112" ht="16" x14ac:dyDescent="0.2">
      <c r="A146" s="11"/>
      <c r="B146" s="126"/>
      <c r="C146" s="127"/>
      <c r="D146" s="11"/>
      <c r="E146" s="11"/>
      <c r="F146" s="128"/>
      <c r="G146" s="129"/>
      <c r="H146" s="130"/>
      <c r="I146" s="43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</row>
    <row r="147" spans="1:112" ht="16" x14ac:dyDescent="0.2">
      <c r="A147" s="11"/>
      <c r="B147" s="126"/>
      <c r="C147" s="127"/>
      <c r="D147" s="11"/>
      <c r="E147" s="11"/>
      <c r="F147" s="128"/>
      <c r="G147" s="129"/>
      <c r="H147" s="130"/>
      <c r="I147" s="43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</row>
    <row r="148" spans="1:112" ht="16" x14ac:dyDescent="0.2">
      <c r="A148" s="11"/>
      <c r="B148" s="126"/>
      <c r="C148" s="127"/>
      <c r="D148" s="11"/>
      <c r="E148" s="11"/>
      <c r="F148" s="128"/>
      <c r="G148" s="129"/>
      <c r="H148" s="130"/>
      <c r="I148" s="43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</row>
    <row r="149" spans="1:112" ht="16" x14ac:dyDescent="0.2">
      <c r="A149" s="11"/>
      <c r="B149" s="126"/>
      <c r="C149" s="127"/>
      <c r="D149" s="11"/>
      <c r="E149" s="11"/>
      <c r="F149" s="128"/>
      <c r="G149" s="129"/>
      <c r="H149" s="130"/>
      <c r="I149" s="43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</row>
    <row r="150" spans="1:112" ht="16" x14ac:dyDescent="0.2">
      <c r="A150" s="11"/>
      <c r="B150" s="126"/>
      <c r="C150" s="127"/>
      <c r="D150" s="11"/>
      <c r="E150" s="11"/>
      <c r="F150" s="128"/>
      <c r="G150" s="129"/>
      <c r="H150" s="130"/>
      <c r="I150" s="43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</row>
    <row r="151" spans="1:112" ht="16" x14ac:dyDescent="0.2">
      <c r="A151" s="11"/>
      <c r="B151" s="126"/>
      <c r="C151" s="127"/>
      <c r="D151" s="11"/>
      <c r="E151" s="11"/>
      <c r="F151" s="128"/>
      <c r="G151" s="129"/>
      <c r="H151" s="130"/>
      <c r="I151" s="43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</row>
    <row r="152" spans="1:112" ht="16" x14ac:dyDescent="0.2">
      <c r="A152" s="11"/>
      <c r="B152" s="126"/>
      <c r="C152" s="127"/>
      <c r="D152" s="11"/>
      <c r="E152" s="11"/>
      <c r="F152" s="128"/>
      <c r="G152" s="129"/>
      <c r="H152" s="130"/>
      <c r="I152" s="43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</row>
    <row r="153" spans="1:112" ht="16" x14ac:dyDescent="0.2">
      <c r="A153" s="11"/>
      <c r="B153" s="126"/>
      <c r="C153" s="127"/>
      <c r="D153" s="11"/>
      <c r="E153" s="11"/>
      <c r="F153" s="128"/>
      <c r="G153" s="129"/>
      <c r="H153" s="130"/>
      <c r="I153" s="43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</row>
    <row r="154" spans="1:112" ht="16" x14ac:dyDescent="0.2">
      <c r="A154" s="11"/>
      <c r="B154" s="126"/>
      <c r="C154" s="127"/>
      <c r="D154" s="11"/>
      <c r="E154" s="11"/>
      <c r="F154" s="128"/>
      <c r="G154" s="129"/>
      <c r="H154" s="130"/>
      <c r="I154" s="43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</row>
    <row r="155" spans="1:112" ht="16" x14ac:dyDescent="0.2">
      <c r="A155" s="11"/>
      <c r="B155" s="126"/>
      <c r="C155" s="127"/>
      <c r="D155" s="11"/>
      <c r="E155" s="11"/>
      <c r="F155" s="128"/>
      <c r="G155" s="129"/>
      <c r="H155" s="130"/>
      <c r="I155" s="43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</row>
    <row r="156" spans="1:112" ht="16" x14ac:dyDescent="0.2">
      <c r="A156" s="11"/>
      <c r="B156" s="126"/>
      <c r="C156" s="127"/>
      <c r="D156" s="11"/>
      <c r="E156" s="11"/>
      <c r="F156" s="128"/>
      <c r="G156" s="129"/>
      <c r="H156" s="130"/>
      <c r="I156" s="43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</row>
    <row r="157" spans="1:112" ht="16" x14ac:dyDescent="0.2">
      <c r="A157" s="11"/>
      <c r="B157" s="126"/>
      <c r="C157" s="127"/>
      <c r="D157" s="11"/>
      <c r="E157" s="11"/>
      <c r="F157" s="128"/>
      <c r="G157" s="129"/>
      <c r="H157" s="130"/>
      <c r="I157" s="43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</row>
    <row r="158" spans="1:112" ht="16" x14ac:dyDescent="0.2">
      <c r="A158" s="11"/>
      <c r="B158" s="126"/>
      <c r="C158" s="127"/>
      <c r="D158" s="11"/>
      <c r="E158" s="11"/>
      <c r="F158" s="128"/>
      <c r="G158" s="129"/>
      <c r="H158" s="130"/>
      <c r="I158" s="43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</row>
    <row r="159" spans="1:112" ht="16" x14ac:dyDescent="0.2">
      <c r="A159" s="11"/>
      <c r="B159" s="126"/>
      <c r="C159" s="127"/>
      <c r="D159" s="11"/>
      <c r="E159" s="11"/>
      <c r="F159" s="128"/>
      <c r="G159" s="129"/>
      <c r="H159" s="130"/>
      <c r="I159" s="43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</row>
    <row r="160" spans="1:112" ht="16" x14ac:dyDescent="0.2">
      <c r="A160" s="11"/>
      <c r="B160" s="126"/>
      <c r="C160" s="127"/>
      <c r="D160" s="11"/>
      <c r="E160" s="11"/>
      <c r="F160" s="128"/>
      <c r="G160" s="129"/>
      <c r="H160" s="130"/>
      <c r="I160" s="43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</row>
    <row r="161" spans="1:112" ht="16" x14ac:dyDescent="0.2">
      <c r="A161" s="11"/>
      <c r="B161" s="126"/>
      <c r="C161" s="127"/>
      <c r="D161" s="11"/>
      <c r="E161" s="11"/>
      <c r="F161" s="128"/>
      <c r="G161" s="129"/>
      <c r="H161" s="130"/>
      <c r="I161" s="43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</row>
    <row r="162" spans="1:112" ht="16" x14ac:dyDescent="0.2">
      <c r="A162" s="11"/>
      <c r="B162" s="126"/>
      <c r="C162" s="127"/>
      <c r="D162" s="11"/>
      <c r="E162" s="11"/>
      <c r="F162" s="128"/>
      <c r="G162" s="129"/>
      <c r="H162" s="130"/>
      <c r="I162" s="43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</row>
    <row r="163" spans="1:112" ht="16" x14ac:dyDescent="0.2">
      <c r="A163" s="11"/>
      <c r="B163" s="126"/>
      <c r="C163" s="127"/>
      <c r="D163" s="11"/>
      <c r="E163" s="11"/>
      <c r="F163" s="128"/>
      <c r="G163" s="129"/>
      <c r="H163" s="130"/>
      <c r="I163" s="43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</row>
    <row r="164" spans="1:112" ht="16" x14ac:dyDescent="0.2">
      <c r="A164" s="11"/>
      <c r="B164" s="126"/>
      <c r="C164" s="127"/>
      <c r="D164" s="11"/>
      <c r="E164" s="11"/>
      <c r="F164" s="128"/>
      <c r="G164" s="129"/>
      <c r="H164" s="130"/>
      <c r="I164" s="43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</row>
    <row r="165" spans="1:112" ht="16" x14ac:dyDescent="0.2">
      <c r="A165" s="11"/>
      <c r="B165" s="126"/>
      <c r="C165" s="127"/>
      <c r="D165" s="11"/>
      <c r="E165" s="11"/>
      <c r="F165" s="128"/>
      <c r="G165" s="129"/>
      <c r="H165" s="130"/>
      <c r="I165" s="43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</row>
    <row r="166" spans="1:112" ht="16" x14ac:dyDescent="0.2">
      <c r="A166" s="11"/>
      <c r="B166" s="126"/>
      <c r="C166" s="127"/>
      <c r="D166" s="11"/>
      <c r="E166" s="11"/>
      <c r="F166" s="128"/>
      <c r="G166" s="129"/>
      <c r="H166" s="130"/>
      <c r="I166" s="43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</row>
    <row r="167" spans="1:112" ht="16" x14ac:dyDescent="0.2">
      <c r="A167" s="11"/>
      <c r="B167" s="126"/>
      <c r="C167" s="127"/>
      <c r="D167" s="11"/>
      <c r="E167" s="11"/>
      <c r="F167" s="128"/>
      <c r="G167" s="129"/>
      <c r="H167" s="130"/>
      <c r="I167" s="43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</row>
    <row r="168" spans="1:112" ht="16" x14ac:dyDescent="0.2">
      <c r="A168" s="11"/>
      <c r="B168" s="126"/>
      <c r="C168" s="127"/>
      <c r="D168" s="11"/>
      <c r="E168" s="11"/>
      <c r="F168" s="128"/>
      <c r="G168" s="129"/>
      <c r="H168" s="130"/>
      <c r="I168" s="43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</row>
    <row r="169" spans="1:112" ht="16" x14ac:dyDescent="0.2">
      <c r="A169" s="11"/>
      <c r="B169" s="126"/>
      <c r="C169" s="127"/>
      <c r="D169" s="11"/>
      <c r="E169" s="11"/>
      <c r="F169" s="128"/>
      <c r="G169" s="129"/>
      <c r="H169" s="130"/>
      <c r="I169" s="43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</row>
    <row r="170" spans="1:112" ht="16" x14ac:dyDescent="0.2">
      <c r="A170" s="11"/>
      <c r="B170" s="126"/>
      <c r="C170" s="127"/>
      <c r="D170" s="11"/>
      <c r="E170" s="11"/>
      <c r="F170" s="128"/>
      <c r="G170" s="129"/>
      <c r="H170" s="130"/>
      <c r="I170" s="43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</row>
    <row r="171" spans="1:112" ht="16" x14ac:dyDescent="0.2">
      <c r="A171" s="11"/>
      <c r="B171" s="126"/>
      <c r="C171" s="127"/>
      <c r="D171" s="11"/>
      <c r="E171" s="11"/>
      <c r="F171" s="128"/>
    </row>
    <row r="172" spans="1:112" ht="16" x14ac:dyDescent="0.2">
      <c r="A172" s="11"/>
      <c r="B172" s="126"/>
      <c r="C172" s="127"/>
      <c r="D172" s="11"/>
      <c r="E172" s="11"/>
      <c r="F172" s="128"/>
    </row>
    <row r="173" spans="1:112" ht="16" x14ac:dyDescent="0.2">
      <c r="A173" s="11"/>
      <c r="B173" s="126"/>
      <c r="C173" s="127"/>
      <c r="D173" s="11"/>
      <c r="E173" s="11"/>
      <c r="F173" s="128"/>
    </row>
    <row r="174" spans="1:112" ht="16" x14ac:dyDescent="0.2">
      <c r="A174" s="11"/>
      <c r="B174" s="126"/>
      <c r="C174" s="127"/>
      <c r="D174" s="11"/>
      <c r="E174" s="11"/>
      <c r="F174" s="128"/>
    </row>
    <row r="175" spans="1:112" ht="16" x14ac:dyDescent="0.2">
      <c r="A175" s="11"/>
      <c r="B175" s="126"/>
      <c r="C175" s="127"/>
      <c r="D175" s="11"/>
      <c r="E175" s="11"/>
      <c r="F175" s="128"/>
    </row>
    <row r="176" spans="1:112" ht="16" x14ac:dyDescent="0.2">
      <c r="A176" s="11"/>
      <c r="B176" s="126"/>
      <c r="C176" s="127"/>
      <c r="D176" s="11"/>
      <c r="E176" s="11"/>
      <c r="F176" s="128"/>
    </row>
    <row r="177" spans="1:6" ht="16" x14ac:dyDescent="0.2">
      <c r="A177" s="11"/>
      <c r="B177" s="126"/>
      <c r="C177" s="127"/>
      <c r="D177" s="11"/>
      <c r="E177" s="11"/>
      <c r="F177" s="128"/>
    </row>
    <row r="178" spans="1:6" ht="16" x14ac:dyDescent="0.2">
      <c r="A178" s="11"/>
      <c r="B178" s="126"/>
      <c r="C178" s="127"/>
      <c r="D178" s="11"/>
      <c r="E178" s="11"/>
      <c r="F178" s="128"/>
    </row>
    <row r="179" spans="1:6" ht="16" x14ac:dyDescent="0.2">
      <c r="A179" s="11"/>
      <c r="B179" s="126"/>
      <c r="C179" s="127"/>
      <c r="D179" s="11"/>
      <c r="E179" s="11"/>
      <c r="F179" s="128"/>
    </row>
    <row r="180" spans="1:6" ht="16" x14ac:dyDescent="0.2">
      <c r="A180" s="11"/>
      <c r="B180" s="126"/>
      <c r="C180" s="127"/>
      <c r="D180" s="11"/>
      <c r="E180" s="11"/>
      <c r="F180" s="128"/>
    </row>
    <row r="181" spans="1:6" ht="16" x14ac:dyDescent="0.2">
      <c r="A181" s="11"/>
      <c r="B181" s="126"/>
      <c r="C181" s="127"/>
      <c r="D181" s="11"/>
      <c r="E181" s="11"/>
      <c r="F181" s="128"/>
    </row>
    <row r="182" spans="1:6" ht="16" x14ac:dyDescent="0.2">
      <c r="A182" s="11"/>
      <c r="B182" s="126"/>
      <c r="C182" s="127"/>
      <c r="D182" s="11"/>
      <c r="E182" s="11"/>
      <c r="F182" s="128"/>
    </row>
    <row r="183" spans="1:6" ht="16" x14ac:dyDescent="0.2">
      <c r="A183" s="11"/>
      <c r="B183" s="126"/>
      <c r="C183" s="127"/>
      <c r="D183" s="11"/>
      <c r="E183" s="11"/>
      <c r="F183" s="128"/>
    </row>
    <row r="184" spans="1:6" ht="16" x14ac:dyDescent="0.2">
      <c r="A184" s="11"/>
      <c r="B184" s="126"/>
      <c r="C184" s="127"/>
      <c r="D184" s="11"/>
      <c r="E184" s="11"/>
      <c r="F184" s="128"/>
    </row>
    <row r="185" spans="1:6" ht="16" x14ac:dyDescent="0.2">
      <c r="A185" s="11"/>
      <c r="B185" s="126"/>
      <c r="C185" s="127"/>
      <c r="D185" s="11"/>
      <c r="E185" s="11"/>
      <c r="F185" s="128"/>
    </row>
    <row r="186" spans="1:6" ht="16" x14ac:dyDescent="0.2">
      <c r="A186" s="11"/>
      <c r="B186" s="126"/>
      <c r="C186" s="127"/>
      <c r="D186" s="11"/>
      <c r="E186" s="11"/>
      <c r="F186" s="128"/>
    </row>
    <row r="187" spans="1:6" ht="16" x14ac:dyDescent="0.2">
      <c r="A187" s="11"/>
      <c r="B187" s="126"/>
      <c r="C187" s="127"/>
      <c r="D187" s="11"/>
      <c r="E187" s="11"/>
      <c r="F187" s="128"/>
    </row>
    <row r="188" spans="1:6" ht="16" x14ac:dyDescent="0.2">
      <c r="C188" s="131"/>
    </row>
    <row r="189" spans="1:6" ht="16" x14ac:dyDescent="0.2">
      <c r="C189" s="131"/>
    </row>
    <row r="190" spans="1:6" ht="16" x14ac:dyDescent="0.2">
      <c r="C190" s="131"/>
    </row>
    <row r="191" spans="1:6" ht="16" x14ac:dyDescent="0.2">
      <c r="C191" s="131"/>
    </row>
    <row r="192" spans="1:6" ht="16" x14ac:dyDescent="0.2">
      <c r="C192" s="131"/>
    </row>
    <row r="193" spans="3:3" ht="16" x14ac:dyDescent="0.2">
      <c r="C193" s="131"/>
    </row>
    <row r="194" spans="3:3" ht="16" x14ac:dyDescent="0.2">
      <c r="C194" s="131"/>
    </row>
    <row r="195" spans="3:3" ht="16" x14ac:dyDescent="0.2">
      <c r="C195" s="131"/>
    </row>
  </sheetData>
  <sheetProtection algorithmName="SHA-512" hashValue="tCC+eBSjcJAFR2HshllUittmovyJis4iTLncdp1agNLvxrX09XRmbPkARshVeqUY7YGZntnBTT3dcRyjKbzEFQ==" saltValue="1ANvtx5wWu1H4UWfNm96Fw==" spinCount="100000" sheet="1" objects="1" scenarios="1" selectLockedCells="1"/>
  <mergeCells count="48">
    <mergeCell ref="B56:I56"/>
    <mergeCell ref="B61:I61"/>
    <mergeCell ref="B64:I64"/>
    <mergeCell ref="B69:I69"/>
    <mergeCell ref="B71:J71"/>
    <mergeCell ref="B40:I40"/>
    <mergeCell ref="B45:I45"/>
    <mergeCell ref="B48:I48"/>
    <mergeCell ref="B51:I51"/>
    <mergeCell ref="B54:I54"/>
    <mergeCell ref="C12:J12"/>
    <mergeCell ref="B15:I15"/>
    <mergeCell ref="B21:I21"/>
    <mergeCell ref="B27:I27"/>
    <mergeCell ref="B37:I37"/>
    <mergeCell ref="B10:C10"/>
    <mergeCell ref="F10:G10"/>
    <mergeCell ref="H10:I10"/>
    <mergeCell ref="B11:C11"/>
    <mergeCell ref="F11:G11"/>
    <mergeCell ref="H11:I11"/>
    <mergeCell ref="B8:C8"/>
    <mergeCell ref="F8:G8"/>
    <mergeCell ref="H8:I8"/>
    <mergeCell ref="B9:C9"/>
    <mergeCell ref="F9:G9"/>
    <mergeCell ref="H9:I9"/>
    <mergeCell ref="F6:G6"/>
    <mergeCell ref="H6:I6"/>
    <mergeCell ref="B7:C7"/>
    <mergeCell ref="F7:G7"/>
    <mergeCell ref="H7:I7"/>
    <mergeCell ref="B1:D1"/>
    <mergeCell ref="I1:J1"/>
    <mergeCell ref="K1:K75"/>
    <mergeCell ref="B2:C2"/>
    <mergeCell ref="H2:I2"/>
    <mergeCell ref="B3:C3"/>
    <mergeCell ref="D3:E3"/>
    <mergeCell ref="F3:G3"/>
    <mergeCell ref="H3:I3"/>
    <mergeCell ref="B4:C4"/>
    <mergeCell ref="F4:G4"/>
    <mergeCell ref="H4:I4"/>
    <mergeCell ref="B5:C5"/>
    <mergeCell ref="F5:G5"/>
    <mergeCell ref="H5:I5"/>
    <mergeCell ref="B6:C6"/>
  </mergeCells>
  <conditionalFormatting sqref="F4:F11">
    <cfRule type="expression" dxfId="47" priority="6">
      <formula>AND(F4&lt;&gt;"",ISNUMBER(F4),F4&lt;=0)</formula>
    </cfRule>
    <cfRule type="expression" dxfId="46" priority="7">
      <formula>AND(F4&lt;&gt;"",ISNUMBER(F4),F4&gt;0,F4&lt;=60)</formula>
    </cfRule>
    <cfRule type="expression" dxfId="45" priority="8">
      <formula>AND(F4&lt;&gt;"",ISNUMBER(F4),F4&gt;60)</formula>
    </cfRule>
  </conditionalFormatting>
  <conditionalFormatting sqref="F14 F16:F20 F22:F26 F28:F36 F38:F39 F41:F44 F46:F47 F49:F50 F52:F53 F55 F57:F60 F62:F63 F65:F68 F70 F72:F195">
    <cfRule type="expression" dxfId="44" priority="12">
      <formula>AND(F14&lt;&gt;"",ISNUMBER(F14),F14&gt;60)</formula>
    </cfRule>
  </conditionalFormatting>
  <conditionalFormatting sqref="F38:F39 F41:F44 F46:F47 F49:F50 F52:F53 F55 F14 F16:F20 F22:F26 F28:F36 F57:F60 F62:F63 F65:F68 F72:F195 F70">
    <cfRule type="expression" dxfId="43" priority="11">
      <formula>AND(F14&lt;&gt;"",ISNUMBER(F14),F14&gt;0,F14&lt;=60)</formula>
    </cfRule>
  </conditionalFormatting>
  <conditionalFormatting sqref="F72:F74">
    <cfRule type="expression" dxfId="42" priority="3">
      <formula>AND(F72&lt;&gt;"",ISNUMBER(F72),F72&lt;=0)</formula>
    </cfRule>
  </conditionalFormatting>
  <conditionalFormatting sqref="F14:G14 F16:G20 F22:G26">
    <cfRule type="expression" dxfId="41" priority="9">
      <formula>AND(F14&lt;&gt;"",ISNUMBER(F14),F14&lt;=0)</formula>
    </cfRule>
  </conditionalFormatting>
  <conditionalFormatting sqref="F28:G36">
    <cfRule type="expression" dxfId="40" priority="5">
      <formula>AND(F28&lt;&gt;"",ISNUMBER(F28),F28&lt;=0)</formula>
    </cfRule>
  </conditionalFormatting>
  <conditionalFormatting sqref="F38:G39 F41:G44 F46:G47 F49:G50 F52:G53 F55:G55">
    <cfRule type="expression" dxfId="39" priority="10">
      <formula>AND(F38&lt;&gt;"",ISNUMBER(F38),F38&lt;=0)</formula>
    </cfRule>
  </conditionalFormatting>
  <conditionalFormatting sqref="F57:G60 F62:G63 F65:G68">
    <cfRule type="expression" dxfId="38" priority="4">
      <formula>AND(F57&lt;&gt;"",ISNUMBER(F57),F57&lt;=0)</formula>
    </cfRule>
  </conditionalFormatting>
  <conditionalFormatting sqref="F70:G70 F72:G195">
    <cfRule type="expression" dxfId="37" priority="2">
      <formula>AND(F70&lt;&gt;"",ISNUMBER(F70),F70&lt;=0)</formula>
    </cfRule>
  </conditionalFormatting>
  <conditionalFormatting sqref="G14 G16:G20 G22:G26 G28:G36 G38:G39 G41:G44 G46:G47 G49:G50 G52:G53 G55 G57:G60 G62:G63 G65:G68 G70 G72:G195">
    <cfRule type="expression" dxfId="36" priority="14">
      <formula>AND(G14&lt;&gt;"",ISNUMBER(G14),G14&gt;20)</formula>
    </cfRule>
  </conditionalFormatting>
  <conditionalFormatting sqref="G38:G39 G41:G44 G46:G47 G49:G50 G52:G53 G55 G14 G16:G20 G22:G26 G28:G36 G57:G60 G62:G63 G65:G68 G70 G72:G195">
    <cfRule type="expression" dxfId="35" priority="13">
      <formula>AND(G14&lt;&gt;"",ISNUMBER(G14),G14&gt;0,G14&lt;=20)</formula>
    </cfRule>
  </conditionalFormatting>
  <hyperlinks>
    <hyperlink ref="B71" r:id="rId1" display="https://buy.stripe.com/6oU8wQ1vs8H71go7nffMA00" xr:uid="{00000000-0004-0000-0100-000000000000}"/>
  </hyperlinks>
  <pageMargins left="0.7" right="0.7" top="0.75" bottom="0.75" header="0.511811023622047" footer="0.511811023622047"/>
  <pageSetup paperSize="9" orientation="portrait" horizontalDpi="300" verticalDpi="3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6"/>
  <sheetViews>
    <sheetView zoomScaleNormal="100" workbookViewId="0">
      <selection activeCell="B2" sqref="B2"/>
    </sheetView>
  </sheetViews>
  <sheetFormatPr baseColWidth="10" defaultColWidth="8.83203125" defaultRowHeight="15.75" customHeight="1" x14ac:dyDescent="0.2"/>
  <cols>
    <col min="1" max="1" width="3.83203125" customWidth="1"/>
    <col min="2" max="2" width="38" customWidth="1"/>
    <col min="3" max="3" width="19.83203125" customWidth="1"/>
    <col min="4" max="4" width="0.1640625" customWidth="1"/>
    <col min="5" max="5" width="1" hidden="1" customWidth="1"/>
    <col min="6" max="6" width="17.5" customWidth="1"/>
    <col min="7" max="7" width="14.33203125" customWidth="1"/>
    <col min="8" max="8" width="144.83203125" customWidth="1"/>
    <col min="9" max="9" width="4.1640625" customWidth="1"/>
    <col min="10" max="11" width="13" hidden="1" customWidth="1"/>
  </cols>
  <sheetData>
    <row r="1" spans="1:11" ht="94.5" customHeight="1" x14ac:dyDescent="0.2">
      <c r="A1" s="132" t="str">
        <f ca="1">IF(_SF_CORE!$A$2="BLOCK",NA(),IFERROR(INDEX('Tableau de bord'!$H:$H,SMALL('Tableau de bord'!#REF!,14)),""))</f>
        <v/>
      </c>
      <c r="B1" t="str">
        <f ca="1">IF(_SF_CORE!$A$2="BLOCK",NA(),IFERROR(INDEX('Tableau de bord'!$I:$I,SMALL('Tableau de bord'!#REF!,14)),""))</f>
        <v/>
      </c>
      <c r="C1" t="str">
        <f ca="1">IF(_SF_CORE!$A$2="BLOCK",NA(),IFERROR(_xlfn.SINGLE(INDEX('Tableau de bord'!#REF!,SMALL('Tableau de bord'!#REF!,14))),""))</f>
        <v/>
      </c>
      <c r="D1" t="str">
        <f ca="1">IF(_SF_CORE!$A$2="BLOCK",NA(),IFERROR(INDEX('Tableau de bord'!$D:$D,SMALL('Tableau de bord'!#REF!,14)),""))</f>
        <v/>
      </c>
      <c r="E1" t="str">
        <f ca="1">IF(_SF_CORE!$A$2="BLOCK",NA(),IFERROR(valeur(_xludf.substitute(D3," h","")),""))</f>
        <v/>
      </c>
    </row>
    <row r="2" spans="1:11" ht="41.25" customHeight="1" x14ac:dyDescent="0.2">
      <c r="A2" s="11"/>
      <c r="B2" s="133" t="s">
        <v>41</v>
      </c>
      <c r="C2" s="133" t="s">
        <v>42</v>
      </c>
      <c r="D2" s="134" t="s">
        <v>29</v>
      </c>
      <c r="E2" s="133" t="s">
        <v>43</v>
      </c>
      <c r="F2" s="135" t="s">
        <v>103</v>
      </c>
      <c r="G2" s="136" t="s">
        <v>104</v>
      </c>
      <c r="H2" s="137" t="s">
        <v>105</v>
      </c>
      <c r="I2" s="11"/>
      <c r="J2" s="138" t="s">
        <v>106</v>
      </c>
      <c r="K2" s="138" t="s">
        <v>107</v>
      </c>
    </row>
    <row r="3" spans="1:11" ht="22.5" customHeight="1" x14ac:dyDescent="0.2">
      <c r="A3" s="11"/>
      <c r="B3" s="139" t="s">
        <v>108</v>
      </c>
      <c r="C3" s="140" t="s">
        <v>56</v>
      </c>
      <c r="D3" s="141"/>
      <c r="E3" s="142"/>
      <c r="F3" s="143">
        <v>46050</v>
      </c>
      <c r="G3" s="144">
        <v>82.7986111111111</v>
      </c>
      <c r="H3" s="145" t="s">
        <v>109</v>
      </c>
      <c r="I3" s="11"/>
      <c r="J3">
        <f ca="1">IF(_SF_CORE!$A$2="BLOCK",NA(),IF($B3="","",ROW()))</f>
        <v>3</v>
      </c>
      <c r="K3" t="e">
        <f ca="1">IF(_SF_CORE!$A$2="BLOCK",NA(),IF($C3&lt;&gt;"",LOOKUP(2,1/((($C$1:$C3="")*($B$1:$B3&lt;&gt;"")*($B$1:$B3&lt;&gt;"Entretien"))),$B$1:$B3),"" ))</f>
        <v>#N/A</v>
      </c>
    </row>
    <row r="4" spans="1:11" ht="22.5" customHeight="1" x14ac:dyDescent="0.2">
      <c r="A4" s="11"/>
      <c r="B4" s="146" t="s">
        <v>110</v>
      </c>
      <c r="C4" s="147" t="s">
        <v>56</v>
      </c>
      <c r="D4" s="148"/>
      <c r="E4" s="149"/>
      <c r="F4" s="150">
        <v>46036</v>
      </c>
      <c r="G4" s="151">
        <v>82.0833333333333</v>
      </c>
      <c r="H4" s="152"/>
      <c r="I4" s="11"/>
      <c r="J4">
        <f ca="1">IF(_SF_CORE!$A$2="BLOCK",NA(),IF($B4="","",ROW()))</f>
        <v>4</v>
      </c>
      <c r="K4" t="e">
        <f ca="1">IF(_SF_CORE!$A$2="BLOCK",NA(),IF($C4&lt;&gt;"",LOOKUP(2,1/((($C$1:$C4="")*($B$1:$B4&lt;&gt;"")*($B$1:$B4&lt;&gt;"Entretien"))),$B$1:$B4),"" ))</f>
        <v>#N/A</v>
      </c>
    </row>
    <row r="5" spans="1:11" ht="22.5" customHeight="1" x14ac:dyDescent="0.2">
      <c r="A5" s="11"/>
      <c r="B5" s="139" t="s">
        <v>108</v>
      </c>
      <c r="C5" s="140" t="s">
        <v>56</v>
      </c>
      <c r="D5" s="141"/>
      <c r="E5" s="142"/>
      <c r="F5" s="143">
        <v>46050</v>
      </c>
      <c r="G5" s="144">
        <v>82.7986111111111</v>
      </c>
      <c r="H5" s="145" t="s">
        <v>109</v>
      </c>
      <c r="I5" s="11"/>
      <c r="J5">
        <f ca="1">IF(_SF_CORE!$A$2="BLOCK",NA(),IF($B5="","",ROW()))</f>
        <v>5</v>
      </c>
      <c r="K5" t="e">
        <f ca="1">IF(_SF_CORE!$A$2="BLOCK",NA(),IF($C5&lt;&gt;"",LOOKUP(2,1/((($C$1:$C5="")*($B$1:$B5&lt;&gt;"")*($B$1:$B5&lt;&gt;"Entretien"))),$B$1:$B5),"" ))</f>
        <v>#N/A</v>
      </c>
    </row>
    <row r="6" spans="1:11" ht="22.5" customHeight="1" x14ac:dyDescent="0.2">
      <c r="A6" s="11"/>
      <c r="B6" s="146" t="s">
        <v>110</v>
      </c>
      <c r="C6" s="147" t="s">
        <v>56</v>
      </c>
      <c r="D6" s="148"/>
      <c r="E6" s="149"/>
      <c r="F6" s="150">
        <v>46036</v>
      </c>
      <c r="G6" s="151">
        <v>82.0833333333333</v>
      </c>
      <c r="H6" s="152"/>
      <c r="I6" s="11"/>
      <c r="J6">
        <f ca="1">IF(_SF_CORE!$A$2="BLOCK",NA(),IF($B6="","",ROW()))</f>
        <v>6</v>
      </c>
      <c r="K6" t="e">
        <f ca="1">IF(_SF_CORE!$A$2="BLOCK",NA(),IF($C6&lt;&gt;"",LOOKUP(2,1/((($C$1:$C6="")*($B$1:$B6&lt;&gt;"")*($B$1:$B6&lt;&gt;"Entretien"))),$B$1:$B6),"" ))</f>
        <v>#N/A</v>
      </c>
    </row>
    <row r="7" spans="1:11" ht="22.5" customHeight="1" x14ac:dyDescent="0.2">
      <c r="A7" s="11"/>
      <c r="B7" s="153"/>
      <c r="C7" s="154"/>
      <c r="D7" s="155"/>
      <c r="E7" s="156"/>
      <c r="F7" s="150"/>
      <c r="G7" s="151"/>
      <c r="H7" s="157"/>
      <c r="I7" s="11"/>
      <c r="J7" t="str">
        <f ca="1">IF(_SF_CORE!$A$2="BLOCK",NA(),IF($B7="","",ROW()))</f>
        <v/>
      </c>
    </row>
    <row r="8" spans="1:11" ht="15" customHeight="1" x14ac:dyDescent="0.2">
      <c r="A8" s="132"/>
      <c r="B8" s="157"/>
      <c r="C8" s="157"/>
      <c r="D8" s="157"/>
      <c r="E8" s="157"/>
      <c r="F8" s="157"/>
      <c r="G8" s="157"/>
      <c r="H8" s="157"/>
      <c r="J8" t="str">
        <f ca="1">IF(_SF_CORE!$A$2="BLOCK",NA(),IF($B8="","",ROW()))</f>
        <v/>
      </c>
    </row>
    <row r="9" spans="1:11" ht="22.5" customHeight="1" x14ac:dyDescent="0.2">
      <c r="A9" s="11"/>
      <c r="B9" s="153"/>
      <c r="C9" s="154"/>
      <c r="D9" s="155"/>
      <c r="E9" s="156"/>
      <c r="F9" s="150"/>
      <c r="G9" s="151"/>
      <c r="H9" s="157"/>
      <c r="I9" s="11"/>
      <c r="J9" t="str">
        <f ca="1">IF(_SF_CORE!$A$2="BLOCK",NA(),IF($B9="","",ROW()))</f>
        <v/>
      </c>
    </row>
    <row r="10" spans="1:11" ht="22.5" customHeight="1" x14ac:dyDescent="0.2">
      <c r="A10" s="11"/>
      <c r="B10" s="153"/>
      <c r="C10" s="154"/>
      <c r="D10" s="155"/>
      <c r="E10" s="156"/>
      <c r="F10" s="150"/>
      <c r="G10" s="151"/>
      <c r="H10" s="157"/>
      <c r="I10" s="11"/>
      <c r="J10" t="str">
        <f ca="1">IF(_SF_CORE!$A$2="BLOCK",NA(),IF($B10="","",ROW()))</f>
        <v/>
      </c>
    </row>
    <row r="11" spans="1:11" ht="22.5" customHeight="1" x14ac:dyDescent="0.2">
      <c r="A11" s="11"/>
      <c r="B11" s="158"/>
      <c r="C11" s="159"/>
      <c r="D11" s="155"/>
      <c r="E11" s="156"/>
      <c r="F11" s="150"/>
      <c r="G11" s="151"/>
      <c r="H11" s="157"/>
      <c r="I11" s="11"/>
      <c r="J11" t="str">
        <f ca="1">IF(_SF_CORE!$A$2="BLOCK",NA(),IF($B11="","",ROW()))</f>
        <v/>
      </c>
    </row>
    <row r="12" spans="1:11" ht="22.5" customHeight="1" x14ac:dyDescent="0.2">
      <c r="A12" s="11"/>
      <c r="B12" s="158"/>
      <c r="C12" s="159"/>
      <c r="D12" s="155"/>
      <c r="E12" s="156"/>
      <c r="F12" s="150"/>
      <c r="G12" s="151"/>
      <c r="H12" s="157"/>
      <c r="I12" s="11"/>
      <c r="J12" t="str">
        <f ca="1">IF(_SF_CORE!$A$2="BLOCK",NA(),IF($B12="","",ROW()))</f>
        <v/>
      </c>
    </row>
    <row r="13" spans="1:11" ht="22.5" customHeight="1" x14ac:dyDescent="0.2">
      <c r="A13" s="11"/>
      <c r="B13" s="153"/>
      <c r="C13" s="154"/>
      <c r="D13" s="155"/>
      <c r="E13" s="156"/>
      <c r="F13" s="150"/>
      <c r="G13" s="151"/>
      <c r="H13" s="157"/>
      <c r="I13" s="11"/>
      <c r="J13" t="str">
        <f ca="1">IF(_SF_CORE!$A$2="BLOCK",NA(),IF($B13="","",ROW()))</f>
        <v/>
      </c>
    </row>
    <row r="14" spans="1:11" ht="22.5" customHeight="1" x14ac:dyDescent="0.2">
      <c r="A14" s="11"/>
      <c r="B14" s="160"/>
      <c r="C14" s="161"/>
      <c r="D14" s="148"/>
      <c r="E14" s="162"/>
      <c r="F14" s="150"/>
      <c r="G14" s="151"/>
      <c r="H14" s="157"/>
      <c r="I14" s="11"/>
      <c r="J14" t="str">
        <f ca="1">IF(_SF_CORE!$A$2="BLOCK",NA(),IF($B14="","",ROW()))</f>
        <v/>
      </c>
    </row>
    <row r="15" spans="1:11" ht="22.5" customHeight="1" x14ac:dyDescent="0.2">
      <c r="A15" s="11"/>
      <c r="B15" s="158"/>
      <c r="C15" s="159"/>
      <c r="D15" s="155"/>
      <c r="E15" s="156"/>
      <c r="F15" s="150"/>
      <c r="G15" s="144"/>
      <c r="H15" s="157"/>
      <c r="I15" s="11"/>
      <c r="J15" t="str">
        <f ca="1">IF(_SF_CORE!$A$2="BLOCK",NA(),IF($B15="","",ROW()))</f>
        <v/>
      </c>
      <c r="K15" t="str">
        <f ca="1">IF(_SF_CORE!$A$2="BLOCK",NA(),IF($C15&lt;&gt;"",LOOKUP(2,1/((($C$1:$C15="")*($B$1:$B15&lt;&gt;"")*($B$1:$B15&lt;&gt;"Entretien"))),$B$1:$B15),"" ))</f>
        <v/>
      </c>
    </row>
    <row r="16" spans="1:11" ht="15" customHeight="1" x14ac:dyDescent="0.2">
      <c r="A16" s="132" t="str">
        <f ca="1">IF(_SF_CORE!$A$2="BLOCK",NA(),IFERROR(INDEX('Tableau de bord'!$H:$H,SMALL('Tableau de bord'!#REF!,30)),""))</f>
        <v/>
      </c>
      <c r="B16" s="157" t="str">
        <f ca="1">IF(_SF_CORE!$A$2="BLOCK",NA(),IFERROR(INDEX('Tableau de bord'!$I:$I,SMALL('Tableau de bord'!#REF!,30)),""))</f>
        <v/>
      </c>
      <c r="C16" s="157" t="str">
        <f ca="1">IF(_SF_CORE!$A$2="BLOCK",NA(),IFERROR(_xlfn.SINGLE(INDEX('Tableau de bord'!#REF!,SMALL('Tableau de bord'!#REF!,30))),""))</f>
        <v/>
      </c>
      <c r="D16" s="157" t="str">
        <f ca="1">IF(_SF_CORE!$A$2="BLOCK",NA(),IFERROR(INDEX('Tableau de bord'!$D:$D,SMALL('Tableau de bord'!#REF!,30)),""))</f>
        <v/>
      </c>
      <c r="E16" s="157" t="str">
        <f ca="1">IF(_SF_CORE!$A$2="BLOCK",NA(),IFERROR(INDEX('Tableau de bord'!$E:$E,SMALL('Tableau de bord'!#REF!,30)),""))</f>
        <v/>
      </c>
      <c r="F16" s="157"/>
      <c r="G16" s="157"/>
      <c r="H16" s="157"/>
      <c r="J16" t="str">
        <f ca="1">IF(_SF_CORE!$A$2="BLOCK",NA(),IF($B16="","",ROW()))</f>
        <v/>
      </c>
    </row>
    <row r="17" spans="1:11" ht="15" customHeight="1" x14ac:dyDescent="0.2">
      <c r="A17" s="132" t="str">
        <f ca="1">IF(_SF_CORE!$A$2="BLOCK",NA(),IFERROR(INDEX('Tableau de bord'!$H:$H,SMALL('Tableau de bord'!#REF!,31)),""))</f>
        <v/>
      </c>
      <c r="B17" s="157" t="str">
        <f ca="1">IF(_SF_CORE!$A$2="BLOCK",NA(),IFERROR(INDEX('Tableau de bord'!$I:$I,SMALL('Tableau de bord'!#REF!,31)),""))</f>
        <v/>
      </c>
      <c r="C17" s="157" t="str">
        <f ca="1">IF(_SF_CORE!$A$2="BLOCK",NA(),IFERROR(_xlfn.SINGLE(INDEX('Tableau de bord'!#REF!,SMALL('Tableau de bord'!#REF!,31))),""))</f>
        <v/>
      </c>
      <c r="D17" s="157" t="str">
        <f ca="1">IF(_SF_CORE!$A$2="BLOCK",NA(),IFERROR(INDEX('Tableau de bord'!$D:$D,SMALL('Tableau de bord'!#REF!,31)),""))</f>
        <v/>
      </c>
      <c r="E17" s="157" t="str">
        <f ca="1">IF(_SF_CORE!$A$2="BLOCK",NA(),IFERROR(INDEX('Tableau de bord'!$E:$E,SMALL('Tableau de bord'!#REF!,31)),""))</f>
        <v/>
      </c>
      <c r="F17" s="157"/>
      <c r="G17" s="157"/>
      <c r="H17" s="157"/>
      <c r="J17" t="str">
        <f ca="1">IF(_SF_CORE!$A$2="BLOCK",NA(),IF($B17="","",ROW()))</f>
        <v/>
      </c>
    </row>
    <row r="18" spans="1:11" ht="22.5" customHeight="1" x14ac:dyDescent="0.2">
      <c r="A18" s="11"/>
      <c r="B18" s="146" t="s">
        <v>110</v>
      </c>
      <c r="C18" s="147" t="s">
        <v>56</v>
      </c>
      <c r="D18" s="148"/>
      <c r="E18" s="149"/>
      <c r="F18" s="150">
        <v>46036</v>
      </c>
      <c r="G18" s="151">
        <v>82.0833333333333</v>
      </c>
      <c r="H18" s="152"/>
      <c r="I18" s="11"/>
      <c r="J18">
        <f ca="1">IF(_SF_CORE!$A$2="BLOCK",NA(),IF($B18="","",ROW()))</f>
        <v>18</v>
      </c>
      <c r="K18" t="e">
        <f ca="1">IF(_SF_CORE!$A$2="BLOCK",NA(),IF($C18&lt;&gt;"",LOOKUP(2,1/((($C$1:$C18="")*($B$1:$B18&lt;&gt;"")*($B$1:$B18&lt;&gt;"Entretien"))),$B$1:$B18),"" ))</f>
        <v>#N/A</v>
      </c>
    </row>
    <row r="19" spans="1:11" ht="15" customHeight="1" x14ac:dyDescent="0.2">
      <c r="A19" s="132" t="str">
        <f ca="1">IF(_SF_CORE!$A$2="BLOCK",NA(),IFERROR(INDEX('Tableau de bord'!$H:$H,SMALL('Tableau de bord'!#REF!,33)),""))</f>
        <v/>
      </c>
      <c r="B19" s="157" t="str">
        <f ca="1">IF(_SF_CORE!$A$2="BLOCK",NA(),IFERROR(INDEX('Tableau de bord'!$I:$I,SMALL('Tableau de bord'!#REF!,33)),""))</f>
        <v/>
      </c>
      <c r="C19" s="157" t="str">
        <f ca="1">IF(_SF_CORE!$A$2="BLOCK",NA(),IFERROR(_xlfn.SINGLE(INDEX('Tableau de bord'!#REF!,SMALL('Tableau de bord'!#REF!,33))),""))</f>
        <v/>
      </c>
      <c r="D19" s="157" t="str">
        <f ca="1">IF(_SF_CORE!$A$2="BLOCK",NA(),IFERROR(INDEX('Tableau de bord'!$D:$D,SMALL('Tableau de bord'!#REF!,33)),""))</f>
        <v/>
      </c>
      <c r="E19" s="157" t="str">
        <f ca="1">IF(_SF_CORE!$A$2="BLOCK",NA(),IFERROR(INDEX('Tableau de bord'!$E:$E,SMALL('Tableau de bord'!#REF!,33)),""))</f>
        <v/>
      </c>
      <c r="F19" s="157"/>
      <c r="G19" s="157"/>
      <c r="H19" s="157"/>
      <c r="J19" t="str">
        <f ca="1">IF(_SF_CORE!$A$2="BLOCK",NA(),IF($B19="","",ROW()))</f>
        <v/>
      </c>
    </row>
    <row r="20" spans="1:11" ht="15" customHeight="1" x14ac:dyDescent="0.2">
      <c r="A20" s="132" t="str">
        <f ca="1">IF(_SF_CORE!$A$2="BLOCK",NA(),IFERROR(INDEX('Tableau de bord'!$H:$H,SMALL('Tableau de bord'!#REF!,34)),""))</f>
        <v/>
      </c>
      <c r="B20" s="157" t="str">
        <f ca="1">IF(_SF_CORE!$A$2="BLOCK",NA(),IFERROR(INDEX('Tableau de bord'!$I:$I,SMALL('Tableau de bord'!#REF!,34)),""))</f>
        <v/>
      </c>
      <c r="C20" s="157" t="str">
        <f ca="1">IF(_SF_CORE!$A$2="BLOCK",NA(),IFERROR(_xlfn.SINGLE(INDEX('Tableau de bord'!#REF!,SMALL('Tableau de bord'!#REF!,34))),""))</f>
        <v/>
      </c>
      <c r="D20" s="157" t="str">
        <f ca="1">IF(_SF_CORE!$A$2="BLOCK",NA(),IFERROR(INDEX('Tableau de bord'!$D:$D,SMALL('Tableau de bord'!#REF!,34)),""))</f>
        <v/>
      </c>
      <c r="E20" s="157" t="str">
        <f ca="1">IF(_SF_CORE!$A$2="BLOCK",NA(),IFERROR(INDEX('Tableau de bord'!$E:$E,SMALL('Tableau de bord'!#REF!,34)),""))</f>
        <v/>
      </c>
      <c r="F20" s="157"/>
      <c r="G20" s="157"/>
      <c r="H20" s="157"/>
      <c r="J20" t="str">
        <f ca="1">IF(_SF_CORE!$A$2="BLOCK",NA(),IF($B20="","",ROW()))</f>
        <v/>
      </c>
    </row>
    <row r="21" spans="1:11" ht="15" customHeight="1" x14ac:dyDescent="0.2">
      <c r="A21" s="132" t="str">
        <f ca="1">IF(_SF_CORE!$A$2="BLOCK",NA(),IFERROR(INDEX('Tableau de bord'!$H:$H,SMALL('Tableau de bord'!#REF!,35)),""))</f>
        <v/>
      </c>
      <c r="B21" s="157" t="str">
        <f ca="1">IF(_SF_CORE!$A$2="BLOCK",NA(),IFERROR(INDEX('Tableau de bord'!$I:$I,SMALL('Tableau de bord'!#REF!,35)),""))</f>
        <v/>
      </c>
      <c r="C21" s="157" t="str">
        <f ca="1">IF(_SF_CORE!$A$2="BLOCK",NA(),IFERROR(_xlfn.SINGLE(INDEX('Tableau de bord'!#REF!,SMALL('Tableau de bord'!#REF!,35))),""))</f>
        <v/>
      </c>
      <c r="D21" s="157" t="str">
        <f ca="1">IF(_SF_CORE!$A$2="BLOCK",NA(),IFERROR(INDEX('Tableau de bord'!$D:$D,SMALL('Tableau de bord'!#REF!,35)),""))</f>
        <v/>
      </c>
      <c r="E21" s="157" t="str">
        <f ca="1">IF(_SF_CORE!$A$2="BLOCK",NA(),IFERROR(INDEX('Tableau de bord'!$E:$E,SMALL('Tableau de bord'!#REF!,35)),""))</f>
        <v/>
      </c>
      <c r="F21" s="157"/>
      <c r="G21" s="157"/>
      <c r="H21" s="157"/>
      <c r="J21" t="str">
        <f ca="1">IF(_SF_CORE!$A$2="BLOCK",NA(),IF($B21="","",ROW()))</f>
        <v/>
      </c>
    </row>
    <row r="22" spans="1:11" ht="15" customHeight="1" x14ac:dyDescent="0.2">
      <c r="A22" s="132" t="str">
        <f ca="1">IF(_SF_CORE!$A$2="BLOCK",NA(),IFERROR(INDEX('Tableau de bord'!$H:$H,SMALL('Tableau de bord'!#REF!,36)),""))</f>
        <v/>
      </c>
      <c r="B22" s="157" t="str">
        <f ca="1">IF(_SF_CORE!$A$2="BLOCK",NA(),IFERROR(INDEX('Tableau de bord'!$I:$I,SMALL('Tableau de bord'!#REF!,36)),""))</f>
        <v/>
      </c>
      <c r="C22" s="157" t="str">
        <f ca="1">IF(_SF_CORE!$A$2="BLOCK",NA(),IFERROR(_xlfn.SINGLE(INDEX('Tableau de bord'!#REF!,SMALL('Tableau de bord'!#REF!,36))),""))</f>
        <v/>
      </c>
      <c r="D22" s="157" t="str">
        <f ca="1">IF(_SF_CORE!$A$2="BLOCK",NA(),IFERROR(INDEX('Tableau de bord'!$D:$D,SMALL('Tableau de bord'!#REF!,36)),""))</f>
        <v/>
      </c>
      <c r="E22" s="157" t="str">
        <f ca="1">IF(_SF_CORE!$A$2="BLOCK",NA(),IFERROR(INDEX('Tableau de bord'!$E:$E,SMALL('Tableau de bord'!#REF!,36)),""))</f>
        <v/>
      </c>
      <c r="F22" s="157"/>
      <c r="G22" s="157"/>
      <c r="H22" s="157"/>
      <c r="J22" t="str">
        <f ca="1">IF(_SF_CORE!$A$2="BLOCK",NA(),IF($B22="","",ROW()))</f>
        <v/>
      </c>
    </row>
    <row r="23" spans="1:11" ht="15" customHeight="1" x14ac:dyDescent="0.2">
      <c r="A23" s="132" t="str">
        <f ca="1">IF(_SF_CORE!$A$2="BLOCK",NA(),IFERROR(INDEX('Tableau de bord'!$H:$H,SMALL('Tableau de bord'!#REF!,37)),""))</f>
        <v/>
      </c>
      <c r="B23" s="157" t="str">
        <f ca="1">IF(_SF_CORE!$A$2="BLOCK",NA(),IFERROR(INDEX('Tableau de bord'!$I:$I,SMALL('Tableau de bord'!#REF!,37)),""))</f>
        <v/>
      </c>
      <c r="C23" s="157" t="str">
        <f ca="1">IF(_SF_CORE!$A$2="BLOCK",NA(),IFERROR(_xlfn.SINGLE(INDEX('Tableau de bord'!#REF!,SMALL('Tableau de bord'!#REF!,37))),""))</f>
        <v/>
      </c>
      <c r="D23" s="157" t="str">
        <f ca="1">IF(_SF_CORE!$A$2="BLOCK",NA(),IFERROR(INDEX('Tableau de bord'!$D:$D,SMALL('Tableau de bord'!#REF!,37)),""))</f>
        <v/>
      </c>
      <c r="E23" s="157" t="str">
        <f ca="1">IF(_SF_CORE!$A$2="BLOCK",NA(),IFERROR(INDEX('Tableau de bord'!$E:$E,SMALL('Tableau de bord'!#REF!,37)),""))</f>
        <v/>
      </c>
      <c r="F23" s="157"/>
      <c r="G23" s="157"/>
      <c r="H23" s="157"/>
      <c r="J23" t="str">
        <f ca="1">IF(_SF_CORE!$A$2="BLOCK",NA(),IF($B23="","",ROW()))</f>
        <v/>
      </c>
    </row>
    <row r="24" spans="1:11" ht="15" customHeight="1" x14ac:dyDescent="0.2">
      <c r="A24" s="132" t="str">
        <f ca="1">IF(_SF_CORE!$A$2="BLOCK",NA(),IFERROR(INDEX('Tableau de bord'!$H:$H,SMALL('Tableau de bord'!#REF!,38)),""))</f>
        <v/>
      </c>
      <c r="B24" s="157" t="str">
        <f ca="1">IF(_SF_CORE!$A$2="BLOCK",NA(),IFERROR(INDEX('Tableau de bord'!$I:$I,SMALL('Tableau de bord'!#REF!,38)),""))</f>
        <v/>
      </c>
      <c r="C24" s="157" t="str">
        <f ca="1">IF(_SF_CORE!$A$2="BLOCK",NA(),IFERROR(_xlfn.SINGLE(INDEX('Tableau de bord'!#REF!,SMALL('Tableau de bord'!#REF!,38))),""))</f>
        <v/>
      </c>
      <c r="D24" s="157" t="str">
        <f ca="1">IF(_SF_CORE!$A$2="BLOCK",NA(),IFERROR(INDEX('Tableau de bord'!$D:$D,SMALL('Tableau de bord'!#REF!,38)),""))</f>
        <v/>
      </c>
      <c r="E24" s="157" t="str">
        <f ca="1">IF(_SF_CORE!$A$2="BLOCK",NA(),IFERROR(INDEX('Tableau de bord'!$E:$E,SMALL('Tableau de bord'!#REF!,38)),""))</f>
        <v/>
      </c>
      <c r="F24" s="157"/>
      <c r="G24" s="157"/>
      <c r="H24" s="157"/>
      <c r="J24" t="str">
        <f ca="1">IF(_SF_CORE!$A$2="BLOCK",NA(),IF($B24="","",ROW()))</f>
        <v/>
      </c>
    </row>
    <row r="25" spans="1:11" ht="15" customHeight="1" x14ac:dyDescent="0.2">
      <c r="A25" s="132" t="str">
        <f ca="1">IF(_SF_CORE!$A$2="BLOCK",NA(),IFERROR(INDEX('Tableau de bord'!$H:$H,SMALL('Tableau de bord'!#REF!,39)),""))</f>
        <v/>
      </c>
      <c r="B25" s="157" t="str">
        <f ca="1">IF(_SF_CORE!$A$2="BLOCK",NA(),IFERROR(INDEX('Tableau de bord'!$I:$I,SMALL('Tableau de bord'!#REF!,39)),""))</f>
        <v/>
      </c>
      <c r="C25" s="157" t="str">
        <f ca="1">IF(_SF_CORE!$A$2="BLOCK",NA(),IFERROR(_xlfn.SINGLE(INDEX('Tableau de bord'!#REF!,SMALL('Tableau de bord'!#REF!,39))),""))</f>
        <v/>
      </c>
      <c r="D25" s="157" t="str">
        <f ca="1">IF(_SF_CORE!$A$2="BLOCK",NA(),IFERROR(INDEX('Tableau de bord'!$D:$D,SMALL('Tableau de bord'!#REF!,39)),""))</f>
        <v/>
      </c>
      <c r="E25" s="157" t="str">
        <f ca="1">IF(_SF_CORE!$A$2="BLOCK",NA(),IFERROR(INDEX('Tableau de bord'!$E:$E,SMALL('Tableau de bord'!#REF!,39)),""))</f>
        <v/>
      </c>
      <c r="F25" s="157"/>
      <c r="G25" s="157"/>
      <c r="H25" s="157"/>
      <c r="J25" t="str">
        <f ca="1">IF(_SF_CORE!$A$2="BLOCK",NA(),IF($B25="","",ROW()))</f>
        <v/>
      </c>
    </row>
    <row r="26" spans="1:11" ht="15" customHeight="1" x14ac:dyDescent="0.2">
      <c r="A26" s="132" t="str">
        <f ca="1">IF(_SF_CORE!$A$2="BLOCK",NA(),IFERROR(INDEX('Tableau de bord'!$H:$H,SMALL('Tableau de bord'!#REF!,40)),""))</f>
        <v/>
      </c>
      <c r="B26" s="157" t="str">
        <f ca="1">IF(_SF_CORE!$A$2="BLOCK",NA(),IFERROR(INDEX('Tableau de bord'!$I:$I,SMALL('Tableau de bord'!#REF!,40)),""))</f>
        <v/>
      </c>
      <c r="C26" s="157" t="str">
        <f ca="1">IF(_SF_CORE!$A$2="BLOCK",NA(),IFERROR(_xlfn.SINGLE(INDEX('Tableau de bord'!#REF!,SMALL('Tableau de bord'!#REF!,40))),""))</f>
        <v/>
      </c>
      <c r="D26" s="157" t="str">
        <f ca="1">IF(_SF_CORE!$A$2="BLOCK",NA(),IFERROR(INDEX('Tableau de bord'!$D:$D,SMALL('Tableau de bord'!#REF!,40)),""))</f>
        <v/>
      </c>
      <c r="E26" s="157" t="str">
        <f ca="1">IF(_SF_CORE!$A$2="BLOCK",NA(),IFERROR(INDEX('Tableau de bord'!$E:$E,SMALL('Tableau de bord'!#REF!,40)),""))</f>
        <v/>
      </c>
      <c r="F26" s="157"/>
      <c r="G26" s="157"/>
      <c r="H26" s="157"/>
      <c r="J26" t="str">
        <f ca="1">IF(_SF_CORE!$A$2="BLOCK",NA(),IF($B26="","",ROW()))</f>
        <v/>
      </c>
    </row>
    <row r="27" spans="1:11" ht="15" customHeight="1" x14ac:dyDescent="0.2">
      <c r="A27" s="132" t="str">
        <f ca="1">IF(_SF_CORE!$A$2="BLOCK",NA(),IFERROR(INDEX('Tableau de bord'!$H:$H,SMALL('Tableau de bord'!#REF!,41)),""))</f>
        <v/>
      </c>
      <c r="B27" s="157" t="str">
        <f ca="1">IF(_SF_CORE!$A$2="BLOCK",NA(),IFERROR(INDEX('Tableau de bord'!$I:$I,SMALL('Tableau de bord'!#REF!,41)),""))</f>
        <v/>
      </c>
      <c r="C27" s="157" t="str">
        <f ca="1">IF(_SF_CORE!$A$2="BLOCK",NA(),IFERROR(_xlfn.SINGLE(INDEX('Tableau de bord'!#REF!,SMALL('Tableau de bord'!#REF!,41))),""))</f>
        <v/>
      </c>
      <c r="D27" s="157" t="str">
        <f ca="1">IF(_SF_CORE!$A$2="BLOCK",NA(),IFERROR(INDEX('Tableau de bord'!$D:$D,SMALL('Tableau de bord'!#REF!,41)),""))</f>
        <v/>
      </c>
      <c r="E27" s="157" t="str">
        <f ca="1">IF(_SF_CORE!$A$2="BLOCK",NA(),IFERROR(INDEX('Tableau de bord'!$E:$E,SMALL('Tableau de bord'!#REF!,41)),""))</f>
        <v/>
      </c>
      <c r="F27" s="157"/>
      <c r="G27" s="157"/>
      <c r="H27" s="157"/>
      <c r="J27" t="str">
        <f ca="1">IF(_SF_CORE!$A$2="BLOCK",NA(),IF($B27="","",ROW()))</f>
        <v/>
      </c>
    </row>
    <row r="28" spans="1:11" ht="15" customHeight="1" x14ac:dyDescent="0.25">
      <c r="A28" s="132" t="str">
        <f ca="1">IF(_SF_CORE!$A$2="BLOCK",NA(),IFERROR(INDEX('Tableau de bord'!$H:$H,SMALL('Tableau de bord'!#REF!,42)),""))</f>
        <v/>
      </c>
      <c r="B28" s="157" t="str">
        <f ca="1">IF(_SF_CORE!$A$2="BLOCK",NA(),IFERROR(INDEX('Tableau de bord'!$I:$I,SMALL('Tableau de bord'!#REF!,42)),""))</f>
        <v/>
      </c>
      <c r="C28" s="157" t="str">
        <f ca="1">IF(_SF_CORE!$A$2="BLOCK",NA(),IFERROR(_xlfn.SINGLE(INDEX('Tableau de bord'!#REF!,SMALL('Tableau de bord'!#REF!,42))),""))</f>
        <v/>
      </c>
      <c r="D28" s="157" t="str">
        <f ca="1">IF(_SF_CORE!$A$2="BLOCK",NA(),IFERROR(INDEX('Tableau de bord'!$D:$D,SMALL('Tableau de bord'!#REF!,42)),""))</f>
        <v/>
      </c>
      <c r="E28" s="157" t="str">
        <f ca="1">IF(_SF_CORE!$A$2="BLOCK",NA(),IFERROR(INDEX('Tableau de bord'!$E:$E,SMALL('Tableau de bord'!#REF!,42)),""))</f>
        <v/>
      </c>
      <c r="F28" s="157"/>
      <c r="G28" s="157"/>
      <c r="H28" s="163"/>
      <c r="J28" t="str">
        <f ca="1">IF(_SF_CORE!$A$2="BLOCK",NA(),IF($B28="","",ROW()))</f>
        <v/>
      </c>
    </row>
    <row r="29" spans="1:11" ht="15" customHeight="1" x14ac:dyDescent="0.2">
      <c r="A29" s="132" t="str">
        <f ca="1">IF(_SF_CORE!$A$2="BLOCK",NA(),IFERROR(INDEX('Tableau de bord'!$H:$H,SMALL('Tableau de bord'!#REF!,43)),""))</f>
        <v/>
      </c>
      <c r="B29" s="157" t="str">
        <f ca="1">IF(_SF_CORE!$A$2="BLOCK",NA(),IFERROR(INDEX('Tableau de bord'!$I:$I,SMALL('Tableau de bord'!#REF!,43)),""))</f>
        <v/>
      </c>
      <c r="C29" s="157" t="str">
        <f ca="1">IF(_SF_CORE!$A$2="BLOCK",NA(),IFERROR(_xlfn.SINGLE(INDEX('Tableau de bord'!#REF!,SMALL('Tableau de bord'!#REF!,43))),""))</f>
        <v/>
      </c>
      <c r="D29" s="157" t="str">
        <f ca="1">IF(_SF_CORE!$A$2="BLOCK",NA(),IFERROR(INDEX('Tableau de bord'!$D:$D,SMALL('Tableau de bord'!#REF!,43)),""))</f>
        <v/>
      </c>
      <c r="E29" s="157" t="str">
        <f ca="1">IF(_SF_CORE!$A$2="BLOCK",NA(),IFERROR(INDEX('Tableau de bord'!$E:$E,SMALL('Tableau de bord'!#REF!,43)),""))</f>
        <v/>
      </c>
      <c r="F29" s="157"/>
      <c r="G29" s="157"/>
      <c r="H29" s="157"/>
      <c r="J29" t="str">
        <f ca="1">IF(_SF_CORE!$A$2="BLOCK",NA(),IF($B29="","",ROW()))</f>
        <v/>
      </c>
    </row>
    <row r="30" spans="1:11" ht="15" customHeight="1" x14ac:dyDescent="0.2">
      <c r="A30" s="132" t="str">
        <f ca="1">IF(_SF_CORE!$A$2="BLOCK",NA(),IFERROR(INDEX('Tableau de bord'!$H:$H,SMALL('Tableau de bord'!#REF!,44)),""))</f>
        <v/>
      </c>
      <c r="B30" s="157" t="str">
        <f ca="1">IF(_SF_CORE!$A$2="BLOCK",NA(),IFERROR(INDEX('Tableau de bord'!$I:$I,SMALL('Tableau de bord'!#REF!,44)),""))</f>
        <v/>
      </c>
      <c r="C30" s="157" t="str">
        <f ca="1">IF(_SF_CORE!$A$2="BLOCK",NA(),IFERROR(_xlfn.SINGLE(INDEX('Tableau de bord'!#REF!,SMALL('Tableau de bord'!#REF!,44))),""))</f>
        <v/>
      </c>
      <c r="D30" s="157" t="str">
        <f ca="1">IF(_SF_CORE!$A$2="BLOCK",NA(),IFERROR(INDEX('Tableau de bord'!$D:$D,SMALL('Tableau de bord'!#REF!,44)),""))</f>
        <v/>
      </c>
      <c r="E30" s="157" t="str">
        <f ca="1">IF(_SF_CORE!$A$2="BLOCK",NA(),IFERROR(INDEX('Tableau de bord'!$E:$E,SMALL('Tableau de bord'!#REF!,44)),""))</f>
        <v/>
      </c>
      <c r="F30" s="157"/>
      <c r="G30" s="157"/>
      <c r="H30" s="157"/>
      <c r="J30" t="str">
        <f ca="1">IF(_SF_CORE!$A$2="BLOCK",NA(),IF($B30="","",ROW()))</f>
        <v/>
      </c>
    </row>
    <row r="31" spans="1:11" ht="15" customHeight="1" x14ac:dyDescent="0.2">
      <c r="A31" s="132" t="str">
        <f ca="1">IF(_SF_CORE!$A$2="BLOCK",NA(),IFERROR(INDEX('Tableau de bord'!$H:$H,SMALL('Tableau de bord'!#REF!,45)),""))</f>
        <v/>
      </c>
      <c r="B31" s="157" t="str">
        <f ca="1">IF(_SF_CORE!$A$2="BLOCK",NA(),IFERROR(INDEX('Tableau de bord'!$I:$I,SMALL('Tableau de bord'!#REF!,45)),""))</f>
        <v/>
      </c>
      <c r="C31" s="157" t="str">
        <f ca="1">IF(_SF_CORE!$A$2="BLOCK",NA(),IFERROR(_xlfn.SINGLE(INDEX('Tableau de bord'!#REF!,SMALL('Tableau de bord'!#REF!,45))),""))</f>
        <v/>
      </c>
      <c r="D31" s="157" t="str">
        <f ca="1">IF(_SF_CORE!$A$2="BLOCK",NA(),IFERROR(INDEX('Tableau de bord'!$D:$D,SMALL('Tableau de bord'!#REF!,45)),""))</f>
        <v/>
      </c>
      <c r="E31" s="157" t="str">
        <f ca="1">IF(_SF_CORE!$A$2="BLOCK",NA(),IFERROR(INDEX('Tableau de bord'!$E:$E,SMALL('Tableau de bord'!#REF!,45)),""))</f>
        <v/>
      </c>
      <c r="F31" s="157"/>
      <c r="G31" s="157"/>
      <c r="H31" s="157"/>
      <c r="J31" t="str">
        <f ca="1">IF(_SF_CORE!$A$2="BLOCK",NA(),IF($B31="","",ROW()))</f>
        <v/>
      </c>
    </row>
    <row r="32" spans="1:11" ht="15" customHeight="1" x14ac:dyDescent="0.2">
      <c r="A32" s="132" t="str">
        <f ca="1">IF(_SF_CORE!$A$2="BLOCK",NA(),IFERROR(INDEX('Tableau de bord'!$H:$H,SMALL('Tableau de bord'!#REF!,46)),""))</f>
        <v/>
      </c>
      <c r="B32" s="157" t="str">
        <f ca="1">IF(_SF_CORE!$A$2="BLOCK",NA(),IFERROR(INDEX('Tableau de bord'!$I:$I,SMALL('Tableau de bord'!#REF!,46)),""))</f>
        <v/>
      </c>
      <c r="C32" s="157" t="str">
        <f ca="1">IF(_SF_CORE!$A$2="BLOCK",NA(),IFERROR(_xlfn.SINGLE(INDEX('Tableau de bord'!#REF!,SMALL('Tableau de bord'!#REF!,46))),""))</f>
        <v/>
      </c>
      <c r="D32" s="157" t="str">
        <f ca="1">IF(_SF_CORE!$A$2="BLOCK",NA(),IFERROR(INDEX('Tableau de bord'!$D:$D,SMALL('Tableau de bord'!#REF!,46)),""))</f>
        <v/>
      </c>
      <c r="E32" s="157" t="str">
        <f ca="1">IF(_SF_CORE!$A$2="BLOCK",NA(),IFERROR(INDEX('Tableau de bord'!$E:$E,SMALL('Tableau de bord'!#REF!,46)),""))</f>
        <v/>
      </c>
      <c r="F32" s="157"/>
      <c r="G32" s="157"/>
      <c r="H32" s="157"/>
      <c r="J32" t="str">
        <f ca="1">IF(_SF_CORE!$A$2="BLOCK",NA(),IF($B32="","",ROW()))</f>
        <v/>
      </c>
    </row>
    <row r="33" spans="1:10" ht="15" customHeight="1" x14ac:dyDescent="0.2">
      <c r="A33" s="132" t="str">
        <f ca="1">IF(_SF_CORE!$A$2="BLOCK",NA(),IFERROR(INDEX('Tableau de bord'!$H:$H,SMALL('Tableau de bord'!#REF!,47)),""))</f>
        <v/>
      </c>
      <c r="B33" s="157" t="str">
        <f ca="1">IF(_SF_CORE!$A$2="BLOCK",NA(),IFERROR(INDEX('Tableau de bord'!$I:$I,SMALL('Tableau de bord'!#REF!,47)),""))</f>
        <v/>
      </c>
      <c r="C33" s="157" t="str">
        <f ca="1">IF(_SF_CORE!$A$2="BLOCK",NA(),IFERROR(_xlfn.SINGLE(INDEX('Tableau de bord'!#REF!,SMALL('Tableau de bord'!#REF!,47))),""))</f>
        <v/>
      </c>
      <c r="D33" s="157" t="str">
        <f ca="1">IF(_SF_CORE!$A$2="BLOCK",NA(),IFERROR(INDEX('Tableau de bord'!$D:$D,SMALL('Tableau de bord'!#REF!,47)),""))</f>
        <v/>
      </c>
      <c r="E33" s="157" t="str">
        <f ca="1">IF(_SF_CORE!$A$2="BLOCK",NA(),IFERROR(INDEX('Tableau de bord'!$E:$E,SMALL('Tableau de bord'!#REF!,47)),""))</f>
        <v/>
      </c>
      <c r="F33" s="157"/>
      <c r="G33" s="157"/>
      <c r="H33" s="157"/>
      <c r="J33" t="str">
        <f ca="1">IF(_SF_CORE!$A$2="BLOCK",NA(),IF($B33="","",ROW()))</f>
        <v/>
      </c>
    </row>
    <row r="34" spans="1:10" ht="15" customHeight="1" x14ac:dyDescent="0.2">
      <c r="A34" s="132" t="str">
        <f ca="1">IF(_SF_CORE!$A$2="BLOCK",NA(),IFERROR(INDEX('Tableau de bord'!$H:$H,SMALL('Tableau de bord'!#REF!,48)),""))</f>
        <v/>
      </c>
      <c r="B34" s="157" t="str">
        <f ca="1">IF(_SF_CORE!$A$2="BLOCK",NA(),IFERROR(INDEX('Tableau de bord'!$I:$I,SMALL('Tableau de bord'!#REF!,48)),""))</f>
        <v/>
      </c>
      <c r="C34" s="157" t="str">
        <f ca="1">IF(_SF_CORE!$A$2="BLOCK",NA(),IFERROR(_xlfn.SINGLE(INDEX('Tableau de bord'!#REF!,SMALL('Tableau de bord'!#REF!,48))),""))</f>
        <v/>
      </c>
      <c r="D34" s="157" t="str">
        <f ca="1">IF(_SF_CORE!$A$2="BLOCK",NA(),IFERROR(INDEX('Tableau de bord'!$D:$D,SMALL('Tableau de bord'!#REF!,48)),""))</f>
        <v/>
      </c>
      <c r="E34" s="157" t="str">
        <f ca="1">IF(_SF_CORE!$A$2="BLOCK",NA(),IFERROR(INDEX('Tableau de bord'!$E:$E,SMALL('Tableau de bord'!#REF!,48)),""))</f>
        <v/>
      </c>
      <c r="F34" s="157"/>
      <c r="G34" s="157"/>
      <c r="H34" s="157"/>
      <c r="J34" t="str">
        <f ca="1">IF(_SF_CORE!$A$2="BLOCK",NA(),IF($B34="","",ROW()))</f>
        <v/>
      </c>
    </row>
    <row r="35" spans="1:10" ht="15" customHeight="1" x14ac:dyDescent="0.2">
      <c r="A35" s="132" t="str">
        <f ca="1">IF(_SF_CORE!$A$2="BLOCK",NA(),IFERROR(INDEX('Tableau de bord'!$H:$H,SMALL('Tableau de bord'!#REF!,49)),""))</f>
        <v/>
      </c>
      <c r="B35" s="157" t="str">
        <f ca="1">IF(_SF_CORE!$A$2="BLOCK",NA(),IFERROR(INDEX('Tableau de bord'!$I:$I,SMALL('Tableau de bord'!#REF!,49)),""))</f>
        <v/>
      </c>
      <c r="C35" s="157" t="str">
        <f ca="1">IF(_SF_CORE!$A$2="BLOCK",NA(),IFERROR(_xlfn.SINGLE(INDEX('Tableau de bord'!#REF!,SMALL('Tableau de bord'!#REF!,49))),""))</f>
        <v/>
      </c>
      <c r="D35" s="157" t="str">
        <f ca="1">IF(_SF_CORE!$A$2="BLOCK",NA(),IFERROR(INDEX('Tableau de bord'!$D:$D,SMALL('Tableau de bord'!#REF!,49)),""))</f>
        <v/>
      </c>
      <c r="E35" s="157" t="str">
        <f ca="1">IF(_SF_CORE!$A$2="BLOCK",NA(),IFERROR(INDEX('Tableau de bord'!$E:$E,SMALL('Tableau de bord'!#REF!,49)),""))</f>
        <v/>
      </c>
      <c r="F35" s="157"/>
      <c r="G35" s="157"/>
      <c r="H35" s="157"/>
      <c r="J35" t="str">
        <f ca="1">IF(_SF_CORE!$A$2="BLOCK",NA(),IF($B35="","",ROW()))</f>
        <v/>
      </c>
    </row>
    <row r="36" spans="1:10" ht="16" x14ac:dyDescent="0.2">
      <c r="A36" s="132" t="str">
        <f ca="1">IF(_SF_CORE!$A$2="BLOCK",NA(),IFERROR(INDEX('Tableau de bord'!$H:$H,SMALL('Tableau de bord'!#REF!,50)),""))</f>
        <v/>
      </c>
      <c r="B36" s="157" t="str">
        <f ca="1">IF(_SF_CORE!$A$2="BLOCK",NA(),IFERROR(INDEX('Tableau de bord'!$I:$I,SMALL('Tableau de bord'!#REF!,50)),""))</f>
        <v/>
      </c>
      <c r="C36" s="157" t="str">
        <f ca="1">IF(_SF_CORE!$A$2="BLOCK",NA(),IFERROR(_xlfn.SINGLE(INDEX('Tableau de bord'!#REF!,SMALL('Tableau de bord'!#REF!,50))),""))</f>
        <v/>
      </c>
      <c r="D36" s="157" t="str">
        <f ca="1">IF(_SF_CORE!$A$2="BLOCK",NA(),IFERROR(INDEX('Tableau de bord'!$D:$D,SMALL('Tableau de bord'!#REF!,50)),""))</f>
        <v/>
      </c>
      <c r="E36" s="157" t="str">
        <f ca="1">IF(_SF_CORE!$A$2="BLOCK",NA(),IFERROR(INDEX('Tableau de bord'!$E:$E,SMALL('Tableau de bord'!#REF!,50)),""))</f>
        <v/>
      </c>
      <c r="F36" s="157"/>
      <c r="G36" s="157"/>
      <c r="H36" s="157"/>
      <c r="J36" t="str">
        <f ca="1">IF(_SF_CORE!$A$2="BLOCK",NA(),IF($B36="","",ROW()))</f>
        <v/>
      </c>
    </row>
    <row r="37" spans="1:10" ht="16" x14ac:dyDescent="0.2">
      <c r="A37" s="132" t="str">
        <f ca="1">IF(_SF_CORE!$A$2="BLOCK",NA(),IFERROR(INDEX('Tableau de bord'!$H:$H,SMALL('Tableau de bord'!#REF!,51)),""))</f>
        <v/>
      </c>
      <c r="B37" s="157" t="str">
        <f ca="1">IF(_SF_CORE!$A$2="BLOCK",NA(),IFERROR(INDEX('Tableau de bord'!$I:$I,SMALL('Tableau de bord'!#REF!,51)),""))</f>
        <v/>
      </c>
      <c r="C37" s="157" t="str">
        <f ca="1">IF(_SF_CORE!$A$2="BLOCK",NA(),IFERROR(_xlfn.SINGLE(INDEX('Tableau de bord'!#REF!,SMALL('Tableau de bord'!#REF!,51))),""))</f>
        <v/>
      </c>
      <c r="D37" s="157" t="str">
        <f ca="1">IF(_SF_CORE!$A$2="BLOCK",NA(),IFERROR(INDEX('Tableau de bord'!$D:$D,SMALL('Tableau de bord'!#REF!,51)),""))</f>
        <v/>
      </c>
      <c r="E37" s="157" t="str">
        <f ca="1">IF(_SF_CORE!$A$2="BLOCK",NA(),IFERROR(INDEX('Tableau de bord'!$E:$E,SMALL('Tableau de bord'!#REF!,51)),""))</f>
        <v/>
      </c>
      <c r="F37" s="157"/>
      <c r="G37" s="157"/>
      <c r="H37" s="157"/>
      <c r="J37" t="str">
        <f ca="1">IF(_SF_CORE!$A$2="BLOCK",NA(),IF($B37="","",ROW()))</f>
        <v/>
      </c>
    </row>
    <row r="38" spans="1:10" ht="16" x14ac:dyDescent="0.2">
      <c r="A38" s="132" t="str">
        <f ca="1">IF(_SF_CORE!$A$2="BLOCK",NA(),IFERROR(INDEX('Tableau de bord'!$H:$H,SMALL('Tableau de bord'!#REF!,52)),""))</f>
        <v/>
      </c>
      <c r="B38" s="157" t="str">
        <f ca="1">IF(_SF_CORE!$A$2="BLOCK",NA(),IFERROR(INDEX('Tableau de bord'!$I:$I,SMALL('Tableau de bord'!#REF!,52)),""))</f>
        <v/>
      </c>
      <c r="C38" s="157" t="str">
        <f ca="1">IF(_SF_CORE!$A$2="BLOCK",NA(),IFERROR(_xlfn.SINGLE(INDEX('Tableau de bord'!#REF!,SMALL('Tableau de bord'!#REF!,52))),""))</f>
        <v/>
      </c>
      <c r="D38" s="157" t="str">
        <f ca="1">IF(_SF_CORE!$A$2="BLOCK",NA(),IFERROR(INDEX('Tableau de bord'!$D:$D,SMALL('Tableau de bord'!#REF!,52)),""))</f>
        <v/>
      </c>
      <c r="E38" s="157" t="str">
        <f ca="1">IF(_SF_CORE!$A$2="BLOCK",NA(),IFERROR(INDEX('Tableau de bord'!$E:$E,SMALL('Tableau de bord'!#REF!,52)),""))</f>
        <v/>
      </c>
      <c r="F38" s="157"/>
      <c r="G38" s="157"/>
      <c r="H38" s="157"/>
      <c r="J38" t="str">
        <f ca="1">IF(_SF_CORE!$A$2="BLOCK",NA(),IF($B38="","",ROW()))</f>
        <v/>
      </c>
    </row>
    <row r="39" spans="1:10" ht="16" x14ac:dyDescent="0.2">
      <c r="A39" s="132" t="str">
        <f ca="1">IF(_SF_CORE!$A$2="BLOCK",NA(),IFERROR(INDEX('Tableau de bord'!$H:$H,SMALL('Tableau de bord'!#REF!,53)),""))</f>
        <v/>
      </c>
      <c r="B39" s="157" t="str">
        <f ca="1">IF(_SF_CORE!$A$2="BLOCK",NA(),IFERROR(INDEX('Tableau de bord'!$I:$I,SMALL('Tableau de bord'!#REF!,53)),""))</f>
        <v/>
      </c>
      <c r="C39" s="157" t="str">
        <f ca="1">IF(_SF_CORE!$A$2="BLOCK",NA(),IFERROR(_xlfn.SINGLE(INDEX('Tableau de bord'!#REF!,SMALL('Tableau de bord'!#REF!,53))),""))</f>
        <v/>
      </c>
      <c r="D39" s="157" t="str">
        <f ca="1">IF(_SF_CORE!$A$2="BLOCK",NA(),IFERROR(INDEX('Tableau de bord'!$D:$D,SMALL('Tableau de bord'!#REF!,53)),""))</f>
        <v/>
      </c>
      <c r="E39" s="157" t="str">
        <f ca="1">IF(_SF_CORE!$A$2="BLOCK",NA(),IFERROR(INDEX('Tableau de bord'!$E:$E,SMALL('Tableau de bord'!#REF!,53)),""))</f>
        <v/>
      </c>
      <c r="F39" s="157"/>
      <c r="G39" s="157"/>
      <c r="H39" s="157"/>
      <c r="J39" t="str">
        <f ca="1">IF(_SF_CORE!$A$2="BLOCK",NA(),IF($B39="","",ROW()))</f>
        <v/>
      </c>
    </row>
    <row r="40" spans="1:10" ht="16" x14ac:dyDescent="0.2">
      <c r="A40" s="132" t="str">
        <f ca="1">IF(_SF_CORE!$A$2="BLOCK",NA(),IFERROR(INDEX('Tableau de bord'!$H:$H,SMALL('Tableau de bord'!#REF!,54)),""))</f>
        <v/>
      </c>
      <c r="B40" s="157" t="str">
        <f ca="1">IF(_SF_CORE!$A$2="BLOCK",NA(),IFERROR(INDEX('Tableau de bord'!$I:$I,SMALL('Tableau de bord'!#REF!,54)),""))</f>
        <v/>
      </c>
      <c r="C40" s="157" t="str">
        <f ca="1">IF(_SF_CORE!$A$2="BLOCK",NA(),IFERROR(_xlfn.SINGLE(INDEX('Tableau de bord'!#REF!,SMALL('Tableau de bord'!#REF!,54))),""))</f>
        <v/>
      </c>
      <c r="D40" s="157" t="str">
        <f ca="1">IF(_SF_CORE!$A$2="BLOCK",NA(),IFERROR(INDEX('Tableau de bord'!$D:$D,SMALL('Tableau de bord'!#REF!,54)),""))</f>
        <v/>
      </c>
      <c r="E40" s="157" t="str">
        <f ca="1">IF(_SF_CORE!$A$2="BLOCK",NA(),IFERROR(INDEX('Tableau de bord'!$E:$E,SMALL('Tableau de bord'!#REF!,54)),""))</f>
        <v/>
      </c>
      <c r="F40" s="157"/>
      <c r="G40" s="157"/>
      <c r="H40" s="157"/>
      <c r="J40" t="str">
        <f ca="1">IF(_SF_CORE!$A$2="BLOCK",NA(),IF($B40="","",ROW()))</f>
        <v/>
      </c>
    </row>
    <row r="41" spans="1:10" ht="16" x14ac:dyDescent="0.2">
      <c r="A41" s="132" t="str">
        <f ca="1">IF(_SF_CORE!$A$2="BLOCK",NA(),IFERROR(INDEX('Tableau de bord'!$H:$H,SMALL('Tableau de bord'!#REF!,55)),""))</f>
        <v/>
      </c>
      <c r="B41" s="157" t="str">
        <f ca="1">IF(_SF_CORE!$A$2="BLOCK",NA(),IFERROR(INDEX('Tableau de bord'!$I:$I,SMALL('Tableau de bord'!#REF!,55)),""))</f>
        <v/>
      </c>
      <c r="C41" s="157" t="str">
        <f ca="1">IF(_SF_CORE!$A$2="BLOCK",NA(),IFERROR(_xlfn.SINGLE(INDEX('Tableau de bord'!#REF!,SMALL('Tableau de bord'!#REF!,55))),""))</f>
        <v/>
      </c>
      <c r="D41" s="157" t="str">
        <f ca="1">IF(_SF_CORE!$A$2="BLOCK",NA(),IFERROR(INDEX('Tableau de bord'!$D:$D,SMALL('Tableau de bord'!#REF!,55)),""))</f>
        <v/>
      </c>
      <c r="E41" s="157" t="str">
        <f ca="1">IF(_SF_CORE!$A$2="BLOCK",NA(),IFERROR(INDEX('Tableau de bord'!$E:$E,SMALL('Tableau de bord'!#REF!,55)),""))</f>
        <v/>
      </c>
      <c r="F41" s="157"/>
      <c r="G41" s="157"/>
      <c r="H41" s="157"/>
      <c r="J41" t="str">
        <f ca="1">IF(_SF_CORE!$A$2="BLOCK",NA(),IF($B41="","",ROW()))</f>
        <v/>
      </c>
    </row>
    <row r="42" spans="1:10" ht="16" x14ac:dyDescent="0.2">
      <c r="A42" s="132" t="str">
        <f ca="1">IF(_SF_CORE!$A$2="BLOCK",NA(),IFERROR(INDEX('Tableau de bord'!$H:$H,SMALL('Tableau de bord'!#REF!,56)),""))</f>
        <v/>
      </c>
      <c r="B42" s="157" t="str">
        <f ca="1">IF(_SF_CORE!$A$2="BLOCK",NA(),IFERROR(INDEX('Tableau de bord'!$I:$I,SMALL('Tableau de bord'!#REF!,56)),""))</f>
        <v/>
      </c>
      <c r="C42" s="157" t="str">
        <f ca="1">IF(_SF_CORE!$A$2="BLOCK",NA(),IFERROR(_xlfn.SINGLE(INDEX('Tableau de bord'!#REF!,SMALL('Tableau de bord'!#REF!,56))),""))</f>
        <v/>
      </c>
      <c r="D42" s="157" t="str">
        <f ca="1">IF(_SF_CORE!$A$2="BLOCK",NA(),IFERROR(INDEX('Tableau de bord'!$D:$D,SMALL('Tableau de bord'!#REF!,56)),""))</f>
        <v/>
      </c>
      <c r="E42" s="157" t="str">
        <f ca="1">IF(_SF_CORE!$A$2="BLOCK",NA(),IFERROR(INDEX('Tableau de bord'!$E:$E,SMALL('Tableau de bord'!#REF!,56)),""))</f>
        <v/>
      </c>
      <c r="F42" s="157"/>
      <c r="G42" s="157"/>
      <c r="H42" s="157"/>
      <c r="J42" t="str">
        <f ca="1">IF(_SF_CORE!$A$2="BLOCK",NA(),IF($B42="","",ROW()))</f>
        <v/>
      </c>
    </row>
    <row r="43" spans="1:10" ht="16" x14ac:dyDescent="0.2">
      <c r="A43" s="132" t="str">
        <f ca="1">IF(_SF_CORE!$A$2="BLOCK",NA(),IFERROR(INDEX('Tableau de bord'!$H:$H,SMALL('Tableau de bord'!#REF!,57)),""))</f>
        <v/>
      </c>
      <c r="B43" s="157" t="str">
        <f ca="1">IF(_SF_CORE!$A$2="BLOCK",NA(),IFERROR(INDEX('Tableau de bord'!$I:$I,SMALL('Tableau de bord'!#REF!,57)),""))</f>
        <v/>
      </c>
      <c r="C43" s="157" t="str">
        <f ca="1">IF(_SF_CORE!$A$2="BLOCK",NA(),IFERROR(_xlfn.SINGLE(INDEX('Tableau de bord'!#REF!,SMALL('Tableau de bord'!#REF!,57))),""))</f>
        <v/>
      </c>
      <c r="D43" s="157" t="str">
        <f ca="1">IF(_SF_CORE!$A$2="BLOCK",NA(),IFERROR(INDEX('Tableau de bord'!$D:$D,SMALL('Tableau de bord'!#REF!,57)),""))</f>
        <v/>
      </c>
      <c r="E43" s="157" t="str">
        <f ca="1">IF(_SF_CORE!$A$2="BLOCK",NA(),IFERROR(INDEX('Tableau de bord'!$E:$E,SMALL('Tableau de bord'!#REF!,57)),""))</f>
        <v/>
      </c>
      <c r="F43" s="157"/>
      <c r="G43" s="157"/>
      <c r="H43" s="157"/>
      <c r="J43" t="str">
        <f ca="1">IF(_SF_CORE!$A$2="BLOCK",NA(),IF($B43="","",ROW()))</f>
        <v/>
      </c>
    </row>
    <row r="44" spans="1:10" ht="16" x14ac:dyDescent="0.2">
      <c r="A44" s="132" t="str">
        <f ca="1">IF(_SF_CORE!$A$2="BLOCK",NA(),IFERROR(INDEX('Tableau de bord'!$H:$H,SMALL('Tableau de bord'!#REF!,58)),""))</f>
        <v/>
      </c>
      <c r="B44" s="157" t="str">
        <f ca="1">IF(_SF_CORE!$A$2="BLOCK",NA(),IFERROR(INDEX('Tableau de bord'!$I:$I,SMALL('Tableau de bord'!#REF!,58)),""))</f>
        <v/>
      </c>
      <c r="C44" s="157" t="str">
        <f ca="1">IF(_SF_CORE!$A$2="BLOCK",NA(),IFERROR(_xlfn.SINGLE(INDEX('Tableau de bord'!#REF!,SMALL('Tableau de bord'!#REF!,58))),""))</f>
        <v/>
      </c>
      <c r="D44" s="157" t="str">
        <f ca="1">IF(_SF_CORE!$A$2="BLOCK",NA(),IFERROR(INDEX('Tableau de bord'!$D:$D,SMALL('Tableau de bord'!#REF!,58)),""))</f>
        <v/>
      </c>
      <c r="E44" s="157" t="str">
        <f ca="1">IF(_SF_CORE!$A$2="BLOCK",NA(),IFERROR(INDEX('Tableau de bord'!$E:$E,SMALL('Tableau de bord'!#REF!,58)),""))</f>
        <v/>
      </c>
      <c r="F44" s="157"/>
      <c r="G44" s="157"/>
      <c r="H44" s="157"/>
      <c r="J44" t="str">
        <f ca="1">IF(_SF_CORE!$A$2="BLOCK",NA(),IF($B44="","",ROW()))</f>
        <v/>
      </c>
    </row>
    <row r="45" spans="1:10" ht="16" x14ac:dyDescent="0.2">
      <c r="A45" s="132" t="str">
        <f ca="1">IF(_SF_CORE!$A$2="BLOCK",NA(),IFERROR(INDEX('Tableau de bord'!$H:$H,SMALL('Tableau de bord'!#REF!,59)),""))</f>
        <v/>
      </c>
      <c r="B45" s="157" t="str">
        <f ca="1">IF(_SF_CORE!$A$2="BLOCK",NA(),IFERROR(INDEX('Tableau de bord'!$I:$I,SMALL('Tableau de bord'!#REF!,59)),""))</f>
        <v/>
      </c>
      <c r="C45" s="157" t="str">
        <f ca="1">IF(_SF_CORE!$A$2="BLOCK",NA(),IFERROR(_xlfn.SINGLE(INDEX('Tableau de bord'!#REF!,SMALL('Tableau de bord'!#REF!,59))),""))</f>
        <v/>
      </c>
      <c r="D45" s="157" t="str">
        <f ca="1">IF(_SF_CORE!$A$2="BLOCK",NA(),IFERROR(INDEX('Tableau de bord'!$D:$D,SMALL('Tableau de bord'!#REF!,59)),""))</f>
        <v/>
      </c>
      <c r="E45" s="157" t="str">
        <f ca="1">IF(_SF_CORE!$A$2="BLOCK",NA(),IFERROR(INDEX('Tableau de bord'!$E:$E,SMALL('Tableau de bord'!#REF!,59)),""))</f>
        <v/>
      </c>
      <c r="F45" s="157"/>
      <c r="G45" s="157"/>
      <c r="H45" s="157"/>
      <c r="J45" t="str">
        <f ca="1">IF(_SF_CORE!$A$2="BLOCK",NA(),IF($B45="","",ROW()))</f>
        <v/>
      </c>
    </row>
    <row r="46" spans="1:10" ht="16" x14ac:dyDescent="0.2">
      <c r="A46" s="132" t="str">
        <f ca="1">IF(_SF_CORE!$A$2="BLOCK",NA(),IFERROR(INDEX('Tableau de bord'!$H:$H,SMALL('Tableau de bord'!#REF!,60)),""))</f>
        <v/>
      </c>
      <c r="B46" s="157" t="str">
        <f ca="1">IF(_SF_CORE!$A$2="BLOCK",NA(),IFERROR(INDEX('Tableau de bord'!$I:$I,SMALL('Tableau de bord'!#REF!,60)),""))</f>
        <v/>
      </c>
      <c r="C46" s="157" t="str">
        <f ca="1">IF(_SF_CORE!$A$2="BLOCK",NA(),IFERROR(_xlfn.SINGLE(INDEX('Tableau de bord'!#REF!,SMALL('Tableau de bord'!#REF!,60))),""))</f>
        <v/>
      </c>
      <c r="D46" s="157" t="str">
        <f ca="1">IF(_SF_CORE!$A$2="BLOCK",NA(),IFERROR(INDEX('Tableau de bord'!$D:$D,SMALL('Tableau de bord'!#REF!,60)),""))</f>
        <v/>
      </c>
      <c r="E46" s="157" t="str">
        <f ca="1">IF(_SF_CORE!$A$2="BLOCK",NA(),IFERROR(INDEX('Tableau de bord'!$E:$E,SMALL('Tableau de bord'!#REF!,60)),""))</f>
        <v/>
      </c>
      <c r="F46" s="157"/>
      <c r="G46" s="157"/>
      <c r="H46" s="157"/>
      <c r="J46" t="str">
        <f ca="1">IF(_SF_CORE!$A$2="BLOCK",NA(),IF($B46="","",ROW()))</f>
        <v/>
      </c>
    </row>
    <row r="47" spans="1:10" ht="16" x14ac:dyDescent="0.2">
      <c r="A47" s="132" t="str">
        <f ca="1">IF(_SF_CORE!$A$2="BLOCK",NA(),IFERROR(INDEX('Tableau de bord'!$H:$H,SMALL('Tableau de bord'!#REF!,61)),""))</f>
        <v/>
      </c>
      <c r="B47" t="str">
        <f ca="1">IF(_SF_CORE!$A$2="BLOCK",NA(),IFERROR(INDEX('Tableau de bord'!$I:$I,SMALL('Tableau de bord'!#REF!,61)),""))</f>
        <v/>
      </c>
      <c r="C47" t="str">
        <f ca="1">IF(_SF_CORE!$A$2="BLOCK",NA(),IFERROR(_xlfn.SINGLE(INDEX('Tableau de bord'!#REF!,SMALL('Tableau de bord'!#REF!,61))),""))</f>
        <v/>
      </c>
      <c r="D47" t="str">
        <f ca="1">IF(_SF_CORE!$A$2="BLOCK",NA(),IFERROR(INDEX('Tableau de bord'!$D:$D,SMALL('Tableau de bord'!#REF!,61)),""))</f>
        <v/>
      </c>
      <c r="E47" t="str">
        <f ca="1">IF(_SF_CORE!$A$2="BLOCK",NA(),IFERROR(INDEX('Tableau de bord'!$E:$E,SMALL('Tableau de bord'!#REF!,61)),""))</f>
        <v/>
      </c>
      <c r="J47" t="str">
        <f ca="1">IF(_SF_CORE!$A$2="BLOCK",NA(),IF($B47="","",ROW()))</f>
        <v/>
      </c>
    </row>
    <row r="48" spans="1:10" ht="16" x14ac:dyDescent="0.2">
      <c r="A48" s="132" t="str">
        <f ca="1">IF(_SF_CORE!$A$2="BLOCK",NA(),IFERROR(INDEX('Tableau de bord'!$H:$H,SMALL('Tableau de bord'!#REF!,62)),""))</f>
        <v/>
      </c>
      <c r="B48" t="str">
        <f ca="1">IF(_SF_CORE!$A$2="BLOCK",NA(),IFERROR(INDEX('Tableau de bord'!$I:$I,SMALL('Tableau de bord'!#REF!,62)),""))</f>
        <v/>
      </c>
      <c r="C48" t="str">
        <f ca="1">IF(_SF_CORE!$A$2="BLOCK",NA(),IFERROR(_xlfn.SINGLE(INDEX('Tableau de bord'!#REF!,SMALL('Tableau de bord'!#REF!,62))),""))</f>
        <v/>
      </c>
      <c r="D48" t="str">
        <f ca="1">IF(_SF_CORE!$A$2="BLOCK",NA(),IFERROR(INDEX('Tableau de bord'!$D:$D,SMALL('Tableau de bord'!#REF!,62)),""))</f>
        <v/>
      </c>
      <c r="E48" t="str">
        <f ca="1">IF(_SF_CORE!$A$2="BLOCK",NA(),IFERROR(INDEX('Tableau de bord'!$E:$E,SMALL('Tableau de bord'!#REF!,62)),""))</f>
        <v/>
      </c>
      <c r="J48" t="str">
        <f ca="1">IF(_SF_CORE!$A$2="BLOCK",NA(),IF($B48="","",ROW()))</f>
        <v/>
      </c>
    </row>
    <row r="49" spans="1:10" ht="16" x14ac:dyDescent="0.2">
      <c r="A49" s="132" t="str">
        <f ca="1">IF(_SF_CORE!$A$2="BLOCK",NA(),IFERROR(INDEX('Tableau de bord'!$H:$H,SMALL('Tableau de bord'!#REF!,63)),""))</f>
        <v/>
      </c>
      <c r="B49" t="str">
        <f ca="1">IF(_SF_CORE!$A$2="BLOCK",NA(),IFERROR(INDEX('Tableau de bord'!$I:$I,SMALL('Tableau de bord'!#REF!,63)),""))</f>
        <v/>
      </c>
      <c r="C49" t="str">
        <f ca="1">IF(_SF_CORE!$A$2="BLOCK",NA(),IFERROR(_xlfn.SINGLE(INDEX('Tableau de bord'!#REF!,SMALL('Tableau de bord'!#REF!,63))),""))</f>
        <v/>
      </c>
      <c r="D49" t="str">
        <f ca="1">IF(_SF_CORE!$A$2="BLOCK",NA(),IFERROR(INDEX('Tableau de bord'!$D:$D,SMALL('Tableau de bord'!#REF!,63)),""))</f>
        <v/>
      </c>
      <c r="E49" t="str">
        <f ca="1">IF(_SF_CORE!$A$2="BLOCK",NA(),IFERROR(INDEX('Tableau de bord'!$E:$E,SMALL('Tableau de bord'!#REF!,63)),""))</f>
        <v/>
      </c>
      <c r="J49" t="str">
        <f ca="1">IF(_SF_CORE!$A$2="BLOCK",NA(),IF($B49="","",ROW()))</f>
        <v/>
      </c>
    </row>
    <row r="50" spans="1:10" ht="16" x14ac:dyDescent="0.2">
      <c r="A50" s="132" t="str">
        <f ca="1">IF(_SF_CORE!$A$2="BLOCK",NA(),IFERROR(INDEX('Tableau de bord'!$H:$H,SMALL('Tableau de bord'!#REF!,64)),""))</f>
        <v/>
      </c>
      <c r="B50" t="str">
        <f ca="1">IF(_SF_CORE!$A$2="BLOCK",NA(),IFERROR(INDEX('Tableau de bord'!$I:$I,SMALL('Tableau de bord'!#REF!,64)),""))</f>
        <v/>
      </c>
      <c r="C50" t="str">
        <f ca="1">IF(_SF_CORE!$A$2="BLOCK",NA(),IFERROR(_xlfn.SINGLE(INDEX('Tableau de bord'!#REF!,SMALL('Tableau de bord'!#REF!,64))),""))</f>
        <v/>
      </c>
      <c r="D50" t="str">
        <f ca="1">IF(_SF_CORE!$A$2="BLOCK",NA(),IFERROR(INDEX('Tableau de bord'!$D:$D,SMALL('Tableau de bord'!#REF!,64)),""))</f>
        <v/>
      </c>
      <c r="E50" t="str">
        <f ca="1">IF(_SF_CORE!$A$2="BLOCK",NA(),IFERROR(INDEX('Tableau de bord'!$E:$E,SMALL('Tableau de bord'!#REF!,64)),""))</f>
        <v/>
      </c>
      <c r="J50" t="str">
        <f ca="1">IF(_SF_CORE!$A$2="BLOCK",NA(),IF($B50="","",ROW()))</f>
        <v/>
      </c>
    </row>
    <row r="51" spans="1:10" ht="16" x14ac:dyDescent="0.2">
      <c r="A51" s="132" t="str">
        <f ca="1">IF(_SF_CORE!$A$2="BLOCK",NA(),IFERROR(INDEX('Tableau de bord'!$H:$H,SMALL('Tableau de bord'!#REF!,65)),""))</f>
        <v/>
      </c>
      <c r="B51" t="str">
        <f ca="1">IF(_SF_CORE!$A$2="BLOCK",NA(),IFERROR(INDEX('Tableau de bord'!$I:$I,SMALL('Tableau de bord'!#REF!,65)),""))</f>
        <v/>
      </c>
      <c r="C51" t="str">
        <f ca="1">IF(_SF_CORE!$A$2="BLOCK",NA(),IFERROR(_xlfn.SINGLE(INDEX('Tableau de bord'!#REF!,SMALL('Tableau de bord'!#REF!,65))),""))</f>
        <v/>
      </c>
      <c r="D51" t="str">
        <f ca="1">IF(_SF_CORE!$A$2="BLOCK",NA(),IFERROR(INDEX('Tableau de bord'!$D:$D,SMALL('Tableau de bord'!#REF!,65)),""))</f>
        <v/>
      </c>
      <c r="E51" t="str">
        <f ca="1">IF(_SF_CORE!$A$2="BLOCK",NA(),IFERROR(INDEX('Tableau de bord'!$E:$E,SMALL('Tableau de bord'!#REF!,65)),""))</f>
        <v/>
      </c>
      <c r="J51" t="str">
        <f ca="1">IF(_SF_CORE!$A$2="BLOCK",NA(),IF($B51="","",ROW()))</f>
        <v/>
      </c>
    </row>
    <row r="52" spans="1:10" ht="16" x14ac:dyDescent="0.2">
      <c r="A52" s="132" t="str">
        <f ca="1">IF(_SF_CORE!$A$2="BLOCK",NA(),IFERROR(INDEX('Tableau de bord'!$H:$H,SMALL('Tableau de bord'!#REF!,66)),""))</f>
        <v/>
      </c>
      <c r="B52" t="str">
        <f ca="1">IF(_SF_CORE!$A$2="BLOCK",NA(),IFERROR(INDEX('Tableau de bord'!$I:$I,SMALL('Tableau de bord'!#REF!,66)),""))</f>
        <v/>
      </c>
      <c r="C52" t="str">
        <f ca="1">IF(_SF_CORE!$A$2="BLOCK",NA(),IFERROR(_xlfn.SINGLE(INDEX('Tableau de bord'!#REF!,SMALL('Tableau de bord'!#REF!,66))),""))</f>
        <v/>
      </c>
      <c r="D52" t="str">
        <f ca="1">IF(_SF_CORE!$A$2="BLOCK",NA(),IFERROR(INDEX('Tableau de bord'!$D:$D,SMALL('Tableau de bord'!#REF!,66)),""))</f>
        <v/>
      </c>
      <c r="E52" t="str">
        <f ca="1">IF(_SF_CORE!$A$2="BLOCK",NA(),IFERROR(INDEX('Tableau de bord'!$E:$E,SMALL('Tableau de bord'!#REF!,66)),""))</f>
        <v/>
      </c>
      <c r="J52" t="str">
        <f ca="1">IF(_SF_CORE!$A$2="BLOCK",NA(),IF($B52="","",ROW()))</f>
        <v/>
      </c>
    </row>
    <row r="53" spans="1:10" ht="16" x14ac:dyDescent="0.2">
      <c r="A53" s="132" t="str">
        <f ca="1">IF(_SF_CORE!$A$2="BLOCK",NA(),IFERROR(INDEX('Tableau de bord'!$H:$H,SMALL('Tableau de bord'!#REF!,67)),""))</f>
        <v/>
      </c>
      <c r="B53" t="str">
        <f ca="1">IF(_SF_CORE!$A$2="BLOCK",NA(),IFERROR(INDEX('Tableau de bord'!$I:$I,SMALL('Tableau de bord'!#REF!,67)),""))</f>
        <v/>
      </c>
      <c r="C53" t="str">
        <f ca="1">IF(_SF_CORE!$A$2="BLOCK",NA(),IFERROR(_xlfn.SINGLE(INDEX('Tableau de bord'!#REF!,SMALL('Tableau de bord'!#REF!,67))),""))</f>
        <v/>
      </c>
      <c r="D53" t="str">
        <f ca="1">IF(_SF_CORE!$A$2="BLOCK",NA(),IFERROR(INDEX('Tableau de bord'!$D:$D,SMALL('Tableau de bord'!#REF!,67)),""))</f>
        <v/>
      </c>
      <c r="E53" t="str">
        <f ca="1">IF(_SF_CORE!$A$2="BLOCK",NA(),IFERROR(INDEX('Tableau de bord'!$E:$E,SMALL('Tableau de bord'!#REF!,67)),""))</f>
        <v/>
      </c>
      <c r="J53" t="str">
        <f ca="1">IF(_SF_CORE!$A$2="BLOCK",NA(),IF($B53="","",ROW()))</f>
        <v/>
      </c>
    </row>
    <row r="54" spans="1:10" ht="16" x14ac:dyDescent="0.2">
      <c r="A54" s="132" t="str">
        <f ca="1">IF(_SF_CORE!$A$2="BLOCK",NA(),IFERROR(INDEX('Tableau de bord'!$H:$H,SMALL('Tableau de bord'!#REF!,68)),""))</f>
        <v/>
      </c>
      <c r="B54" t="str">
        <f ca="1">IF(_SF_CORE!$A$2="BLOCK",NA(),IFERROR(INDEX('Tableau de bord'!$I:$I,SMALL('Tableau de bord'!#REF!,68)),""))</f>
        <v/>
      </c>
      <c r="C54" t="str">
        <f ca="1">IF(_SF_CORE!$A$2="BLOCK",NA(),IFERROR(_xlfn.SINGLE(INDEX('Tableau de bord'!#REF!,SMALL('Tableau de bord'!#REF!,68))),""))</f>
        <v/>
      </c>
      <c r="D54" t="str">
        <f ca="1">IF(_SF_CORE!$A$2="BLOCK",NA(),IFERROR(INDEX('Tableau de bord'!$D:$D,SMALL('Tableau de bord'!#REF!,68)),""))</f>
        <v/>
      </c>
      <c r="E54" t="str">
        <f ca="1">IF(_SF_CORE!$A$2="BLOCK",NA(),IFERROR(INDEX('Tableau de bord'!$E:$E,SMALL('Tableau de bord'!#REF!,68)),""))</f>
        <v/>
      </c>
      <c r="J54" t="str">
        <f ca="1">IF(_SF_CORE!$A$2="BLOCK",NA(),IF($B54="","",ROW()))</f>
        <v/>
      </c>
    </row>
    <row r="55" spans="1:10" ht="16" x14ac:dyDescent="0.2">
      <c r="A55" s="132" t="str">
        <f ca="1">IF(_SF_CORE!$A$2="BLOCK",NA(),IFERROR(INDEX('Tableau de bord'!$H:$H,SMALL('Tableau de bord'!#REF!,69)),""))</f>
        <v/>
      </c>
      <c r="B55" t="str">
        <f ca="1">IF(_SF_CORE!$A$2="BLOCK",NA(),IFERROR(INDEX('Tableau de bord'!$I:$I,SMALL('Tableau de bord'!#REF!,69)),""))</f>
        <v/>
      </c>
      <c r="C55" t="str">
        <f ca="1">IF(_SF_CORE!$A$2="BLOCK",NA(),IFERROR(_xlfn.SINGLE(INDEX('Tableau de bord'!#REF!,SMALL('Tableau de bord'!#REF!,69))),""))</f>
        <v/>
      </c>
      <c r="D55" t="str">
        <f ca="1">IF(_SF_CORE!$A$2="BLOCK",NA(),IFERROR(INDEX('Tableau de bord'!$D:$D,SMALL('Tableau de bord'!#REF!,69)),""))</f>
        <v/>
      </c>
      <c r="E55" t="str">
        <f ca="1">IF(_SF_CORE!$A$2="BLOCK",NA(),IFERROR(INDEX('Tableau de bord'!$E:$E,SMALL('Tableau de bord'!#REF!,69)),""))</f>
        <v/>
      </c>
      <c r="J55" t="str">
        <f ca="1">IF(_SF_CORE!$A$2="BLOCK",NA(),IF($B55="","",ROW()))</f>
        <v/>
      </c>
    </row>
    <row r="56" spans="1:10" ht="16" x14ac:dyDescent="0.2">
      <c r="A56" s="132" t="str">
        <f ca="1">IF(_SF_CORE!$A$2="BLOCK",NA(),IFERROR(INDEX('Tableau de bord'!$H:$H,SMALL('Tableau de bord'!#REF!,70)),""))</f>
        <v/>
      </c>
      <c r="B56" t="str">
        <f ca="1">IF(_SF_CORE!$A$2="BLOCK",NA(),IFERROR(INDEX('Tableau de bord'!$I:$I,SMALL('Tableau de bord'!#REF!,70)),""))</f>
        <v/>
      </c>
      <c r="C56" t="str">
        <f ca="1">IF(_SF_CORE!$A$2="BLOCK",NA(),IFERROR(_xlfn.SINGLE(INDEX('Tableau de bord'!#REF!,SMALL('Tableau de bord'!#REF!,70))),""))</f>
        <v/>
      </c>
      <c r="D56" t="str">
        <f ca="1">IF(_SF_CORE!$A$2="BLOCK",NA(),IFERROR(INDEX('Tableau de bord'!$D:$D,SMALL('Tableau de bord'!#REF!,70)),""))</f>
        <v/>
      </c>
      <c r="E56" t="str">
        <f ca="1">IF(_SF_CORE!$A$2="BLOCK",NA(),IFERROR(INDEX('Tableau de bord'!$E:$E,SMALL('Tableau de bord'!#REF!,70)),""))</f>
        <v/>
      </c>
      <c r="J56" t="str">
        <f ca="1">IF(_SF_CORE!$A$2="BLOCK",NA(),IF($B56="","",ROW()))</f>
        <v/>
      </c>
    </row>
    <row r="57" spans="1:10" ht="16" x14ac:dyDescent="0.2">
      <c r="A57" s="132" t="str">
        <f ca="1">IF(_SF_CORE!$A$2="BLOCK",NA(),IFERROR(INDEX('Tableau de bord'!$H:$H,SMALL('Tableau de bord'!#REF!,71)),""))</f>
        <v/>
      </c>
      <c r="B57" t="str">
        <f ca="1">IF(_SF_CORE!$A$2="BLOCK",NA(),IFERROR(INDEX('Tableau de bord'!$I:$I,SMALL('Tableau de bord'!#REF!,71)),""))</f>
        <v/>
      </c>
      <c r="C57" t="str">
        <f ca="1">IF(_SF_CORE!$A$2="BLOCK",NA(),IFERROR(_xlfn.SINGLE(INDEX('Tableau de bord'!#REF!,SMALL('Tableau de bord'!#REF!,71))),""))</f>
        <v/>
      </c>
      <c r="D57" t="str">
        <f ca="1">IF(_SF_CORE!$A$2="BLOCK",NA(),IFERROR(INDEX('Tableau de bord'!$D:$D,SMALL('Tableau de bord'!#REF!,71)),""))</f>
        <v/>
      </c>
      <c r="E57" t="str">
        <f ca="1">IF(_SF_CORE!$A$2="BLOCK",NA(),IFERROR(INDEX('Tableau de bord'!$E:$E,SMALL('Tableau de bord'!#REF!,71)),""))</f>
        <v/>
      </c>
      <c r="J57" t="str">
        <f ca="1">IF(_SF_CORE!$A$2="BLOCK",NA(),IF($B57="","",ROW()))</f>
        <v/>
      </c>
    </row>
    <row r="58" spans="1:10" ht="16" x14ac:dyDescent="0.2">
      <c r="A58" s="132" t="str">
        <f ca="1">IF(_SF_CORE!$A$2="BLOCK",NA(),IFERROR(INDEX('Tableau de bord'!$H:$H,SMALL('Tableau de bord'!#REF!,72)),""))</f>
        <v/>
      </c>
      <c r="B58" t="str">
        <f ca="1">IF(_SF_CORE!$A$2="BLOCK",NA(),IFERROR(INDEX('Tableau de bord'!$I:$I,SMALL('Tableau de bord'!#REF!,72)),""))</f>
        <v/>
      </c>
      <c r="C58" t="str">
        <f ca="1">IF(_SF_CORE!$A$2="BLOCK",NA(),IFERROR(_xlfn.SINGLE(INDEX('Tableau de bord'!#REF!,SMALL('Tableau de bord'!#REF!,72))),""))</f>
        <v/>
      </c>
      <c r="D58" t="str">
        <f ca="1">IF(_SF_CORE!$A$2="BLOCK",NA(),IFERROR(INDEX('Tableau de bord'!$D:$D,SMALL('Tableau de bord'!#REF!,72)),""))</f>
        <v/>
      </c>
      <c r="E58" t="str">
        <f ca="1">IF(_SF_CORE!$A$2="BLOCK",NA(),IFERROR(INDEX('Tableau de bord'!$E:$E,SMALL('Tableau de bord'!#REF!,72)),""))</f>
        <v/>
      </c>
      <c r="J58" t="str">
        <f ca="1">IF(_SF_CORE!$A$2="BLOCK",NA(),IF($B58="","",ROW()))</f>
        <v/>
      </c>
    </row>
    <row r="59" spans="1:10" ht="16" x14ac:dyDescent="0.2">
      <c r="A59" s="132" t="str">
        <f ca="1">IF(_SF_CORE!$A$2="BLOCK",NA(),IFERROR(INDEX('Tableau de bord'!$H:$H,SMALL('Tableau de bord'!#REF!,73)),""))</f>
        <v/>
      </c>
      <c r="B59" t="str">
        <f ca="1">IF(_SF_CORE!$A$2="BLOCK",NA(),IFERROR(INDEX('Tableau de bord'!$I:$I,SMALL('Tableau de bord'!#REF!,73)),""))</f>
        <v/>
      </c>
      <c r="C59" t="str">
        <f ca="1">IF(_SF_CORE!$A$2="BLOCK",NA(),IFERROR(_xlfn.SINGLE(INDEX('Tableau de bord'!#REF!,SMALL('Tableau de bord'!#REF!,73))),""))</f>
        <v/>
      </c>
      <c r="D59" t="str">
        <f ca="1">IF(_SF_CORE!$A$2="BLOCK",NA(),IFERROR(INDEX('Tableau de bord'!$D:$D,SMALL('Tableau de bord'!#REF!,73)),""))</f>
        <v/>
      </c>
      <c r="E59" t="str">
        <f ca="1">IF(_SF_CORE!$A$2="BLOCK",NA(),IFERROR(INDEX('Tableau de bord'!$E:$E,SMALL('Tableau de bord'!#REF!,73)),""))</f>
        <v/>
      </c>
      <c r="J59" t="str">
        <f ca="1">IF(_SF_CORE!$A$2="BLOCK",NA(),IF($B59="","",ROW()))</f>
        <v/>
      </c>
    </row>
    <row r="60" spans="1:10" ht="16" x14ac:dyDescent="0.2">
      <c r="A60" s="132" t="str">
        <f ca="1">IF(_SF_CORE!$A$2="BLOCK",NA(),IFERROR(INDEX('Tableau de bord'!$H:$H,SMALL('Tableau de bord'!#REF!,74)),""))</f>
        <v/>
      </c>
      <c r="B60" t="str">
        <f ca="1">IF(_SF_CORE!$A$2="BLOCK",NA(),IFERROR(INDEX('Tableau de bord'!$I:$I,SMALL('Tableau de bord'!#REF!,74)),""))</f>
        <v/>
      </c>
      <c r="C60" t="str">
        <f ca="1">IF(_SF_CORE!$A$2="BLOCK",NA(),IFERROR(_xlfn.SINGLE(INDEX('Tableau de bord'!#REF!,SMALL('Tableau de bord'!#REF!,74))),""))</f>
        <v/>
      </c>
      <c r="D60" t="str">
        <f ca="1">IF(_SF_CORE!$A$2="BLOCK",NA(),IFERROR(INDEX('Tableau de bord'!$D:$D,SMALL('Tableau de bord'!#REF!,74)),""))</f>
        <v/>
      </c>
      <c r="E60" t="str">
        <f ca="1">IF(_SF_CORE!$A$2="BLOCK",NA(),IFERROR(INDEX('Tableau de bord'!$E:$E,SMALL('Tableau de bord'!#REF!,74)),""))</f>
        <v/>
      </c>
      <c r="J60" t="str">
        <f ca="1">IF(_SF_CORE!$A$2="BLOCK",NA(),IF($B60="","",ROW()))</f>
        <v/>
      </c>
    </row>
    <row r="61" spans="1:10" ht="16" x14ac:dyDescent="0.2">
      <c r="A61" s="132" t="str">
        <f ca="1">IF(_SF_CORE!$A$2="BLOCK",NA(),IFERROR(INDEX('Tableau de bord'!$H:$H,SMALL('Tableau de bord'!#REF!,75)),""))</f>
        <v/>
      </c>
      <c r="B61" t="str">
        <f ca="1">IF(_SF_CORE!$A$2="BLOCK",NA(),IFERROR(INDEX('Tableau de bord'!$I:$I,SMALL('Tableau de bord'!#REF!,75)),""))</f>
        <v/>
      </c>
      <c r="C61" t="str">
        <f ca="1">IF(_SF_CORE!$A$2="BLOCK",NA(),IFERROR(_xlfn.SINGLE(INDEX('Tableau de bord'!#REF!,SMALL('Tableau de bord'!#REF!,75))),""))</f>
        <v/>
      </c>
      <c r="D61" t="str">
        <f ca="1">IF(_SF_CORE!$A$2="BLOCK",NA(),IFERROR(INDEX('Tableau de bord'!$D:$D,SMALL('Tableau de bord'!#REF!,75)),""))</f>
        <v/>
      </c>
      <c r="E61" t="str">
        <f ca="1">IF(_SF_CORE!$A$2="BLOCK",NA(),IFERROR(INDEX('Tableau de bord'!$E:$E,SMALL('Tableau de bord'!#REF!,75)),""))</f>
        <v/>
      </c>
      <c r="J61" t="str">
        <f ca="1">IF(_SF_CORE!$A$2="BLOCK",NA(),IF($B61="","",ROW()))</f>
        <v/>
      </c>
    </row>
    <row r="62" spans="1:10" ht="16" x14ac:dyDescent="0.2">
      <c r="A62" s="132" t="str">
        <f ca="1">IF(_SF_CORE!$A$2="BLOCK",NA(),IFERROR(INDEX('Tableau de bord'!$H:$H,SMALL('Tableau de bord'!#REF!,76)),""))</f>
        <v/>
      </c>
      <c r="B62" t="str">
        <f ca="1">IF(_SF_CORE!$A$2="BLOCK",NA(),IFERROR(INDEX('Tableau de bord'!$I:$I,SMALL('Tableau de bord'!#REF!,76)),""))</f>
        <v/>
      </c>
      <c r="C62" t="str">
        <f ca="1">IF(_SF_CORE!$A$2="BLOCK",NA(),IFERROR(_xlfn.SINGLE(INDEX('Tableau de bord'!#REF!,SMALL('Tableau de bord'!#REF!,76))),""))</f>
        <v/>
      </c>
      <c r="D62" t="str">
        <f ca="1">IF(_SF_CORE!$A$2="BLOCK",NA(),IFERROR(INDEX('Tableau de bord'!$D:$D,SMALL('Tableau de bord'!#REF!,76)),""))</f>
        <v/>
      </c>
      <c r="E62" t="str">
        <f ca="1">IF(_SF_CORE!$A$2="BLOCK",NA(),IFERROR(INDEX('Tableau de bord'!$E:$E,SMALL('Tableau de bord'!#REF!,76)),""))</f>
        <v/>
      </c>
      <c r="J62" t="str">
        <f ca="1">IF(_SF_CORE!$A$2="BLOCK",NA(),IF($B62="","",ROW()))</f>
        <v/>
      </c>
    </row>
    <row r="63" spans="1:10" ht="16" x14ac:dyDescent="0.2">
      <c r="A63" s="132" t="str">
        <f ca="1">IF(_SF_CORE!$A$2="BLOCK",NA(),IFERROR(INDEX('Tableau de bord'!$H:$H,SMALL('Tableau de bord'!#REF!,77)),""))</f>
        <v/>
      </c>
      <c r="B63" t="str">
        <f ca="1">IF(_SF_CORE!$A$2="BLOCK",NA(),IFERROR(INDEX('Tableau de bord'!$I:$I,SMALL('Tableau de bord'!#REF!,77)),""))</f>
        <v/>
      </c>
      <c r="C63" t="str">
        <f ca="1">IF(_SF_CORE!$A$2="BLOCK",NA(),IFERROR(_xlfn.SINGLE(INDEX('Tableau de bord'!#REF!,SMALL('Tableau de bord'!#REF!,77))),""))</f>
        <v/>
      </c>
      <c r="D63" t="str">
        <f ca="1">IF(_SF_CORE!$A$2="BLOCK",NA(),IFERROR(INDEX('Tableau de bord'!$D:$D,SMALL('Tableau de bord'!#REF!,77)),""))</f>
        <v/>
      </c>
      <c r="E63" t="str">
        <f ca="1">IF(_SF_CORE!$A$2="BLOCK",NA(),IFERROR(INDEX('Tableau de bord'!$E:$E,SMALL('Tableau de bord'!#REF!,77)),""))</f>
        <v/>
      </c>
      <c r="J63" t="str">
        <f ca="1">IF(_SF_CORE!$A$2="BLOCK",NA(),IF($B63="","",ROW()))</f>
        <v/>
      </c>
    </row>
    <row r="64" spans="1:10" ht="16" x14ac:dyDescent="0.2">
      <c r="A64" s="132" t="str">
        <f ca="1">IF(_SF_CORE!$A$2="BLOCK",NA(),IFERROR(INDEX('Tableau de bord'!$H:$H,SMALL('Tableau de bord'!#REF!,78)),""))</f>
        <v/>
      </c>
      <c r="B64" t="str">
        <f ca="1">IF(_SF_CORE!$A$2="BLOCK",NA(),IFERROR(INDEX('Tableau de bord'!$I:$I,SMALL('Tableau de bord'!#REF!,78)),""))</f>
        <v/>
      </c>
      <c r="C64" t="str">
        <f ca="1">IF(_SF_CORE!$A$2="BLOCK",NA(),IFERROR(_xlfn.SINGLE(INDEX('Tableau de bord'!#REF!,SMALL('Tableau de bord'!#REF!,78))),""))</f>
        <v/>
      </c>
      <c r="D64" t="str">
        <f ca="1">IF(_SF_CORE!$A$2="BLOCK",NA(),IFERROR(INDEX('Tableau de bord'!$D:$D,SMALL('Tableau de bord'!#REF!,78)),""))</f>
        <v/>
      </c>
      <c r="E64" t="str">
        <f ca="1">IF(_SF_CORE!$A$2="BLOCK",NA(),IFERROR(INDEX('Tableau de bord'!$E:$E,SMALL('Tableau de bord'!#REF!,78)),""))</f>
        <v/>
      </c>
      <c r="J64" t="str">
        <f ca="1">IF(_SF_CORE!$A$2="BLOCK",NA(),IF($B64="","",ROW()))</f>
        <v/>
      </c>
    </row>
    <row r="65" spans="1:10" ht="16" x14ac:dyDescent="0.2">
      <c r="A65" s="132" t="str">
        <f ca="1">IF(_SF_CORE!$A$2="BLOCK",NA(),IFERROR(INDEX('Tableau de bord'!$H:$H,SMALL('Tableau de bord'!#REF!,79)),""))</f>
        <v/>
      </c>
      <c r="B65" t="str">
        <f ca="1">IF(_SF_CORE!$A$2="BLOCK",NA(),IFERROR(INDEX('Tableau de bord'!$I:$I,SMALL('Tableau de bord'!#REF!,79)),""))</f>
        <v/>
      </c>
      <c r="C65" t="str">
        <f ca="1">IF(_SF_CORE!$A$2="BLOCK",NA(),IFERROR(_xlfn.SINGLE(INDEX('Tableau de bord'!#REF!,SMALL('Tableau de bord'!#REF!,79))),""))</f>
        <v/>
      </c>
      <c r="D65" t="str">
        <f ca="1">IF(_SF_CORE!$A$2="BLOCK",NA(),IFERROR(INDEX('Tableau de bord'!$D:$D,SMALL('Tableau de bord'!#REF!,79)),""))</f>
        <v/>
      </c>
      <c r="E65" t="str">
        <f ca="1">IF(_SF_CORE!$A$2="BLOCK",NA(),IFERROR(INDEX('Tableau de bord'!$E:$E,SMALL('Tableau de bord'!#REF!,79)),""))</f>
        <v/>
      </c>
      <c r="J65" t="str">
        <f ca="1">IF(_SF_CORE!$A$2="BLOCK",NA(),IF($B65="","",ROW()))</f>
        <v/>
      </c>
    </row>
    <row r="66" spans="1:10" ht="16" x14ac:dyDescent="0.2">
      <c r="A66" s="132" t="str">
        <f ca="1">IF(_SF_CORE!$A$2="BLOCK",NA(),IFERROR(INDEX('Tableau de bord'!$H:$H,SMALL('Tableau de bord'!#REF!,80)),""))</f>
        <v/>
      </c>
      <c r="B66" t="str">
        <f ca="1">IF(_SF_CORE!$A$2="BLOCK",NA(),IFERROR(INDEX('Tableau de bord'!$I:$I,SMALL('Tableau de bord'!#REF!,80)),""))</f>
        <v/>
      </c>
      <c r="C66" t="str">
        <f ca="1">IF(_SF_CORE!$A$2="BLOCK",NA(),IFERROR(_xlfn.SINGLE(INDEX('Tableau de bord'!#REF!,SMALL('Tableau de bord'!#REF!,80))),""))</f>
        <v/>
      </c>
      <c r="D66" t="str">
        <f ca="1">IF(_SF_CORE!$A$2="BLOCK",NA(),IFERROR(INDEX('Tableau de bord'!$D:$D,SMALL('Tableau de bord'!#REF!,80)),""))</f>
        <v/>
      </c>
      <c r="E66" t="str">
        <f ca="1">IF(_SF_CORE!$A$2="BLOCK",NA(),IFERROR(INDEX('Tableau de bord'!$E:$E,SMALL('Tableau de bord'!#REF!,80)),""))</f>
        <v/>
      </c>
      <c r="J66" t="str">
        <f ca="1">IF(_SF_CORE!$A$2="BLOCK",NA(),IF($B66="","",ROW()))</f>
        <v/>
      </c>
    </row>
    <row r="67" spans="1:10" ht="16" x14ac:dyDescent="0.2">
      <c r="A67" s="132" t="str">
        <f ca="1">IF(_SF_CORE!$A$2="BLOCK",NA(),IFERROR(INDEX('Tableau de bord'!$H:$H,SMALL('Tableau de bord'!#REF!,81)),""))</f>
        <v/>
      </c>
      <c r="B67" t="str">
        <f ca="1">IF(_SF_CORE!$A$2="BLOCK",NA(),IFERROR(INDEX('Tableau de bord'!$I:$I,SMALL('Tableau de bord'!#REF!,81)),""))</f>
        <v/>
      </c>
      <c r="C67" t="str">
        <f ca="1">IF(_SF_CORE!$A$2="BLOCK",NA(),IFERROR(_xlfn.SINGLE(INDEX('Tableau de bord'!#REF!,SMALL('Tableau de bord'!#REF!,81))),""))</f>
        <v/>
      </c>
      <c r="D67" t="str">
        <f ca="1">IF(_SF_CORE!$A$2="BLOCK",NA(),IFERROR(INDEX('Tableau de bord'!$D:$D,SMALL('Tableau de bord'!#REF!,81)),""))</f>
        <v/>
      </c>
      <c r="E67" t="str">
        <f ca="1">IF(_SF_CORE!$A$2="BLOCK",NA(),IFERROR(INDEX('Tableau de bord'!$E:$E,SMALL('Tableau de bord'!#REF!,81)),""))</f>
        <v/>
      </c>
      <c r="J67" t="str">
        <f ca="1">IF(_SF_CORE!$A$2="BLOCK",NA(),IF($B67="","",ROW()))</f>
        <v/>
      </c>
    </row>
    <row r="68" spans="1:10" ht="16" x14ac:dyDescent="0.2">
      <c r="A68" s="132" t="str">
        <f ca="1">IF(_SF_CORE!$A$2="BLOCK",NA(),IFERROR(INDEX('Tableau de bord'!$H:$H,SMALL('Tableau de bord'!#REF!,82)),""))</f>
        <v/>
      </c>
      <c r="B68" t="str">
        <f ca="1">IF(_SF_CORE!$A$2="BLOCK",NA(),IFERROR(INDEX('Tableau de bord'!$I:$I,SMALL('Tableau de bord'!#REF!,82)),""))</f>
        <v/>
      </c>
      <c r="C68" t="str">
        <f ca="1">IF(_SF_CORE!$A$2="BLOCK",NA(),IFERROR(_xlfn.SINGLE(INDEX('Tableau de bord'!#REF!,SMALL('Tableau de bord'!#REF!,82))),""))</f>
        <v/>
      </c>
      <c r="D68" t="str">
        <f ca="1">IF(_SF_CORE!$A$2="BLOCK",NA(),IFERROR(INDEX('Tableau de bord'!$D:$D,SMALL('Tableau de bord'!#REF!,82)),""))</f>
        <v/>
      </c>
      <c r="E68" t="str">
        <f ca="1">IF(_SF_CORE!$A$2="BLOCK",NA(),IFERROR(INDEX('Tableau de bord'!$E:$E,SMALL('Tableau de bord'!#REF!,82)),""))</f>
        <v/>
      </c>
      <c r="J68" t="str">
        <f ca="1">IF(_SF_CORE!$A$2="BLOCK",NA(),IF($B68="","",ROW()))</f>
        <v/>
      </c>
    </row>
    <row r="69" spans="1:10" ht="16" x14ac:dyDescent="0.2">
      <c r="A69" s="132" t="str">
        <f ca="1">IF(_SF_CORE!$A$2="BLOCK",NA(),IFERROR(INDEX('Tableau de bord'!$H:$H,SMALL('Tableau de bord'!#REF!,83)),""))</f>
        <v/>
      </c>
      <c r="B69" t="str">
        <f ca="1">IF(_SF_CORE!$A$2="BLOCK",NA(),IFERROR(INDEX('Tableau de bord'!$I:$I,SMALL('Tableau de bord'!#REF!,83)),""))</f>
        <v/>
      </c>
      <c r="C69" t="str">
        <f ca="1">IF(_SF_CORE!$A$2="BLOCK",NA(),IFERROR(_xlfn.SINGLE(INDEX('Tableau de bord'!#REF!,SMALL('Tableau de bord'!#REF!,83))),""))</f>
        <v/>
      </c>
      <c r="D69" t="str">
        <f ca="1">IF(_SF_CORE!$A$2="BLOCK",NA(),IFERROR(INDEX('Tableau de bord'!$D:$D,SMALL('Tableau de bord'!#REF!,83)),""))</f>
        <v/>
      </c>
      <c r="E69" t="str">
        <f ca="1">IF(_SF_CORE!$A$2="BLOCK",NA(),IFERROR(INDEX('Tableau de bord'!$E:$E,SMALL('Tableau de bord'!#REF!,83)),""))</f>
        <v/>
      </c>
      <c r="J69" t="str">
        <f ca="1">IF(_SF_CORE!$A$2="BLOCK",NA(),IF($B69="","",ROW()))</f>
        <v/>
      </c>
    </row>
    <row r="70" spans="1:10" ht="16" x14ac:dyDescent="0.2">
      <c r="A70" s="132" t="str">
        <f ca="1">IF(_SF_CORE!$A$2="BLOCK",NA(),IFERROR(INDEX('Tableau de bord'!$H:$H,SMALL('Tableau de bord'!#REF!,84)),""))</f>
        <v/>
      </c>
      <c r="B70" t="str">
        <f ca="1">IF(_SF_CORE!$A$2="BLOCK",NA(),IFERROR(INDEX('Tableau de bord'!$I:$I,SMALL('Tableau de bord'!#REF!,84)),""))</f>
        <v/>
      </c>
      <c r="C70" t="str">
        <f ca="1">IF(_SF_CORE!$A$2="BLOCK",NA(),IFERROR(_xlfn.SINGLE(INDEX('Tableau de bord'!#REF!,SMALL('Tableau de bord'!#REF!,84))),""))</f>
        <v/>
      </c>
      <c r="D70" t="str">
        <f ca="1">IF(_SF_CORE!$A$2="BLOCK",NA(),IFERROR(INDEX('Tableau de bord'!$D:$D,SMALL('Tableau de bord'!#REF!,84)),""))</f>
        <v/>
      </c>
      <c r="E70" t="str">
        <f ca="1">IF(_SF_CORE!$A$2="BLOCK",NA(),IFERROR(INDEX('Tableau de bord'!$E:$E,SMALL('Tableau de bord'!#REF!,84)),""))</f>
        <v/>
      </c>
      <c r="J70" t="str">
        <f ca="1">IF(_SF_CORE!$A$2="BLOCK",NA(),IF($B70="","",ROW()))</f>
        <v/>
      </c>
    </row>
    <row r="71" spans="1:10" ht="16" x14ac:dyDescent="0.2">
      <c r="A71" s="132" t="str">
        <f ca="1">IF(_SF_CORE!$A$2="BLOCK",NA(),IFERROR(INDEX('Tableau de bord'!$H:$H,SMALL('Tableau de bord'!#REF!,85)),""))</f>
        <v/>
      </c>
      <c r="B71" t="str">
        <f ca="1">IF(_SF_CORE!$A$2="BLOCK",NA(),IFERROR(INDEX('Tableau de bord'!$I:$I,SMALL('Tableau de bord'!#REF!,85)),""))</f>
        <v/>
      </c>
      <c r="C71" t="str">
        <f ca="1">IF(_SF_CORE!$A$2="BLOCK",NA(),IFERROR(_xlfn.SINGLE(INDEX('Tableau de bord'!#REF!,SMALL('Tableau de bord'!#REF!,85))),""))</f>
        <v/>
      </c>
      <c r="D71" t="str">
        <f ca="1">IF(_SF_CORE!$A$2="BLOCK",NA(),IFERROR(INDEX('Tableau de bord'!$D:$D,SMALL('Tableau de bord'!#REF!,85)),""))</f>
        <v/>
      </c>
      <c r="E71" t="str">
        <f ca="1">IF(_SF_CORE!$A$2="BLOCK",NA(),IFERROR(INDEX('Tableau de bord'!$E:$E,SMALL('Tableau de bord'!#REF!,85)),""))</f>
        <v/>
      </c>
      <c r="J71" t="str">
        <f ca="1">IF(_SF_CORE!$A$2="BLOCK",NA(),IF($B71="","",ROW()))</f>
        <v/>
      </c>
    </row>
    <row r="72" spans="1:10" ht="16" x14ac:dyDescent="0.2">
      <c r="A72" s="132" t="str">
        <f ca="1">IF(_SF_CORE!$A$2="BLOCK",NA(),IFERROR(INDEX('Tableau de bord'!$H:$H,SMALL('Tableau de bord'!#REF!,86)),""))</f>
        <v/>
      </c>
      <c r="B72" t="str">
        <f ca="1">IF(_SF_CORE!$A$2="BLOCK",NA(),IFERROR(INDEX('Tableau de bord'!$I:$I,SMALL('Tableau de bord'!#REF!,86)),""))</f>
        <v/>
      </c>
      <c r="C72" t="str">
        <f ca="1">IF(_SF_CORE!$A$2="BLOCK",NA(),IFERROR(_xlfn.SINGLE(INDEX('Tableau de bord'!#REF!,SMALL('Tableau de bord'!#REF!,86))),""))</f>
        <v/>
      </c>
      <c r="D72" t="str">
        <f ca="1">IF(_SF_CORE!$A$2="BLOCK",NA(),IFERROR(INDEX('Tableau de bord'!$D:$D,SMALL('Tableau de bord'!#REF!,86)),""))</f>
        <v/>
      </c>
      <c r="E72" t="str">
        <f ca="1">IF(_SF_CORE!$A$2="BLOCK",NA(),IFERROR(INDEX('Tableau de bord'!$E:$E,SMALL('Tableau de bord'!#REF!,86)),""))</f>
        <v/>
      </c>
      <c r="J72" t="str">
        <f ca="1">IF(_SF_CORE!$A$2="BLOCK",NA(),IF($B72="","",ROW()))</f>
        <v/>
      </c>
    </row>
    <row r="73" spans="1:10" ht="16" x14ac:dyDescent="0.2">
      <c r="A73" s="132" t="str">
        <f ca="1">IF(_SF_CORE!$A$2="BLOCK",NA(),IFERROR(INDEX('Tableau de bord'!$H:$H,SMALL('Tableau de bord'!#REF!,87)),""))</f>
        <v/>
      </c>
      <c r="B73" t="str">
        <f ca="1">IF(_SF_CORE!$A$2="BLOCK",NA(),IFERROR(INDEX('Tableau de bord'!$I:$I,SMALL('Tableau de bord'!#REF!,87)),""))</f>
        <v/>
      </c>
      <c r="C73" t="str">
        <f ca="1">IF(_SF_CORE!$A$2="BLOCK",NA(),IFERROR(_xlfn.SINGLE(INDEX('Tableau de bord'!#REF!,SMALL('Tableau de bord'!#REF!,87))),""))</f>
        <v/>
      </c>
      <c r="D73" t="str">
        <f ca="1">IF(_SF_CORE!$A$2="BLOCK",NA(),IFERROR(INDEX('Tableau de bord'!$D:$D,SMALL('Tableau de bord'!#REF!,87)),""))</f>
        <v/>
      </c>
      <c r="E73" t="str">
        <f ca="1">IF(_SF_CORE!$A$2="BLOCK",NA(),IFERROR(INDEX('Tableau de bord'!$E:$E,SMALL('Tableau de bord'!#REF!,87)),""))</f>
        <v/>
      </c>
      <c r="J73" t="str">
        <f ca="1">IF(_SF_CORE!$A$2="BLOCK",NA(),IF($B73="","",ROW()))</f>
        <v/>
      </c>
    </row>
    <row r="74" spans="1:10" ht="16" x14ac:dyDescent="0.2">
      <c r="A74" s="132" t="str">
        <f ca="1">IF(_SF_CORE!$A$2="BLOCK",NA(),IFERROR(INDEX('Tableau de bord'!$H:$H,SMALL('Tableau de bord'!#REF!,88)),""))</f>
        <v/>
      </c>
      <c r="B74" t="str">
        <f ca="1">IF(_SF_CORE!$A$2="BLOCK",NA(),IFERROR(INDEX('Tableau de bord'!$I:$I,SMALL('Tableau de bord'!#REF!,88)),""))</f>
        <v/>
      </c>
      <c r="C74" t="str">
        <f ca="1">IF(_SF_CORE!$A$2="BLOCK",NA(),IFERROR(_xlfn.SINGLE(INDEX('Tableau de bord'!#REF!,SMALL('Tableau de bord'!#REF!,88))),""))</f>
        <v/>
      </c>
      <c r="D74" t="str">
        <f ca="1">IF(_SF_CORE!$A$2="BLOCK",NA(),IFERROR(INDEX('Tableau de bord'!$D:$D,SMALL('Tableau de bord'!#REF!,88)),""))</f>
        <v/>
      </c>
      <c r="E74" t="str">
        <f ca="1">IF(_SF_CORE!$A$2="BLOCK",NA(),IFERROR(INDEX('Tableau de bord'!$E:$E,SMALL('Tableau de bord'!#REF!,88)),""))</f>
        <v/>
      </c>
      <c r="J74" t="str">
        <f ca="1">IF(_SF_CORE!$A$2="BLOCK",NA(),IF($B74="","",ROW()))</f>
        <v/>
      </c>
    </row>
    <row r="75" spans="1:10" ht="16" x14ac:dyDescent="0.2">
      <c r="A75" s="132" t="str">
        <f ca="1">IF(_SF_CORE!$A$2="BLOCK",NA(),IFERROR(INDEX('Tableau de bord'!$H:$H,SMALL('Tableau de bord'!#REF!,89)),""))</f>
        <v/>
      </c>
      <c r="B75" t="str">
        <f ca="1">IF(_SF_CORE!$A$2="BLOCK",NA(),IFERROR(INDEX('Tableau de bord'!$I:$I,SMALL('Tableau de bord'!#REF!,89)),""))</f>
        <v/>
      </c>
      <c r="C75" t="str">
        <f ca="1">IF(_SF_CORE!$A$2="BLOCK",NA(),IFERROR(_xlfn.SINGLE(INDEX('Tableau de bord'!#REF!,SMALL('Tableau de bord'!#REF!,89))),""))</f>
        <v/>
      </c>
      <c r="D75" t="str">
        <f ca="1">IF(_SF_CORE!$A$2="BLOCK",NA(),IFERROR(INDEX('Tableau de bord'!$D:$D,SMALL('Tableau de bord'!#REF!,89)),""))</f>
        <v/>
      </c>
      <c r="E75" t="str">
        <f ca="1">IF(_SF_CORE!$A$2="BLOCK",NA(),IFERROR(INDEX('Tableau de bord'!$E:$E,SMALL('Tableau de bord'!#REF!,89)),""))</f>
        <v/>
      </c>
      <c r="J75" t="str">
        <f ca="1">IF(_SF_CORE!$A$2="BLOCK",NA(),IF($B75="","",ROW()))</f>
        <v/>
      </c>
    </row>
    <row r="76" spans="1:10" ht="16" x14ac:dyDescent="0.2">
      <c r="A76" s="132" t="str">
        <f ca="1">IF(_SF_CORE!$A$2="BLOCK",NA(),IFERROR(INDEX('Tableau de bord'!$H:$H,SMALL('Tableau de bord'!#REF!,90)),""))</f>
        <v/>
      </c>
      <c r="B76" t="str">
        <f ca="1">IF(_SF_CORE!$A$2="BLOCK",NA(),IFERROR(INDEX('Tableau de bord'!$I:$I,SMALL('Tableau de bord'!#REF!,90)),""))</f>
        <v/>
      </c>
      <c r="C76" t="str">
        <f ca="1">IF(_SF_CORE!$A$2="BLOCK",NA(),IFERROR(_xlfn.SINGLE(INDEX('Tableau de bord'!#REF!,SMALL('Tableau de bord'!#REF!,90))),""))</f>
        <v/>
      </c>
      <c r="D76" t="str">
        <f ca="1">IF(_SF_CORE!$A$2="BLOCK",NA(),IFERROR(INDEX('Tableau de bord'!$D:$D,SMALL('Tableau de bord'!#REF!,90)),""))</f>
        <v/>
      </c>
      <c r="E76" t="str">
        <f ca="1">IF(_SF_CORE!$A$2="BLOCK",NA(),IFERROR(INDEX('Tableau de bord'!$E:$E,SMALL('Tableau de bord'!#REF!,90)),""))</f>
        <v/>
      </c>
      <c r="J76" t="str">
        <f ca="1">IF(_SF_CORE!$A$2="BLOCK",NA(),IF($B76="","",ROW()))</f>
        <v/>
      </c>
    </row>
    <row r="77" spans="1:10" ht="16" x14ac:dyDescent="0.2">
      <c r="A77" s="132" t="str">
        <f ca="1">IF(_SF_CORE!$A$2="BLOCK",NA(),IFERROR(INDEX('Tableau de bord'!$H:$H,SMALL('Tableau de bord'!#REF!,91)),""))</f>
        <v/>
      </c>
      <c r="B77" t="str">
        <f ca="1">IF(_SF_CORE!$A$2="BLOCK",NA(),IFERROR(INDEX('Tableau de bord'!$I:$I,SMALL('Tableau de bord'!#REF!,91)),""))</f>
        <v/>
      </c>
      <c r="C77" t="str">
        <f ca="1">IF(_SF_CORE!$A$2="BLOCK",NA(),IFERROR(_xlfn.SINGLE(INDEX('Tableau de bord'!#REF!,SMALL('Tableau de bord'!#REF!,91))),""))</f>
        <v/>
      </c>
      <c r="D77" t="str">
        <f ca="1">IF(_SF_CORE!$A$2="BLOCK",NA(),IFERROR(INDEX('Tableau de bord'!$D:$D,SMALL('Tableau de bord'!#REF!,91)),""))</f>
        <v/>
      </c>
      <c r="E77" t="str">
        <f ca="1">IF(_SF_CORE!$A$2="BLOCK",NA(),IFERROR(INDEX('Tableau de bord'!$E:$E,SMALL('Tableau de bord'!#REF!,91)),""))</f>
        <v/>
      </c>
      <c r="J77" t="str">
        <f ca="1">IF(_SF_CORE!$A$2="BLOCK",NA(),IF($B77="","",ROW()))</f>
        <v/>
      </c>
    </row>
    <row r="78" spans="1:10" ht="16" x14ac:dyDescent="0.2">
      <c r="A78" s="132" t="str">
        <f ca="1">IF(_SF_CORE!$A$2="BLOCK",NA(),IFERROR(INDEX('Tableau de bord'!$H:$H,SMALL('Tableau de bord'!#REF!,92)),""))</f>
        <v/>
      </c>
      <c r="B78" t="str">
        <f ca="1">IF(_SF_CORE!$A$2="BLOCK",NA(),IFERROR(INDEX('Tableau de bord'!$I:$I,SMALL('Tableau de bord'!#REF!,92)),""))</f>
        <v/>
      </c>
      <c r="C78" t="str">
        <f ca="1">IF(_SF_CORE!$A$2="BLOCK",NA(),IFERROR(_xlfn.SINGLE(INDEX('Tableau de bord'!#REF!,SMALL('Tableau de bord'!#REF!,92))),""))</f>
        <v/>
      </c>
      <c r="D78" t="str">
        <f ca="1">IF(_SF_CORE!$A$2="BLOCK",NA(),IFERROR(INDEX('Tableau de bord'!$D:$D,SMALL('Tableau de bord'!#REF!,92)),""))</f>
        <v/>
      </c>
      <c r="E78" t="str">
        <f ca="1">IF(_SF_CORE!$A$2="BLOCK",NA(),IFERROR(INDEX('Tableau de bord'!$E:$E,SMALL('Tableau de bord'!#REF!,92)),""))</f>
        <v/>
      </c>
      <c r="J78" t="str">
        <f ca="1">IF(_SF_CORE!$A$2="BLOCK",NA(),IF($B78="","",ROW()))</f>
        <v/>
      </c>
    </row>
    <row r="79" spans="1:10" ht="16" x14ac:dyDescent="0.2">
      <c r="A79" s="132" t="str">
        <f ca="1">IF(_SF_CORE!$A$2="BLOCK",NA(),IFERROR(INDEX('Tableau de bord'!$H:$H,SMALL('Tableau de bord'!#REF!,93)),""))</f>
        <v/>
      </c>
      <c r="B79" t="str">
        <f ca="1">IF(_SF_CORE!$A$2="BLOCK",NA(),IFERROR(INDEX('Tableau de bord'!$I:$I,SMALL('Tableau de bord'!#REF!,93)),""))</f>
        <v/>
      </c>
      <c r="C79" t="str">
        <f ca="1">IF(_SF_CORE!$A$2="BLOCK",NA(),IFERROR(_xlfn.SINGLE(INDEX('Tableau de bord'!#REF!,SMALL('Tableau de bord'!#REF!,93))),""))</f>
        <v/>
      </c>
      <c r="D79" t="str">
        <f ca="1">IF(_SF_CORE!$A$2="BLOCK",NA(),IFERROR(INDEX('Tableau de bord'!$D:$D,SMALL('Tableau de bord'!#REF!,93)),""))</f>
        <v/>
      </c>
      <c r="E79" t="str">
        <f ca="1">IF(_SF_CORE!$A$2="BLOCK",NA(),IFERROR(INDEX('Tableau de bord'!$E:$E,SMALL('Tableau de bord'!#REF!,93)),""))</f>
        <v/>
      </c>
      <c r="J79" t="str">
        <f ca="1">IF(_SF_CORE!$A$2="BLOCK",NA(),IF($B79="","",ROW()))</f>
        <v/>
      </c>
    </row>
    <row r="80" spans="1:10" ht="16" x14ac:dyDescent="0.2">
      <c r="A80" s="132" t="str">
        <f ca="1">IF(_SF_CORE!$A$2="BLOCK",NA(),IFERROR(INDEX('Tableau de bord'!$H:$H,SMALL('Tableau de bord'!#REF!,94)),""))</f>
        <v/>
      </c>
      <c r="B80" t="str">
        <f ca="1">IF(_SF_CORE!$A$2="BLOCK",NA(),IFERROR(INDEX('Tableau de bord'!$I:$I,SMALL('Tableau de bord'!#REF!,94)),""))</f>
        <v/>
      </c>
      <c r="C80" t="str">
        <f ca="1">IF(_SF_CORE!$A$2="BLOCK",NA(),IFERROR(_xlfn.SINGLE(INDEX('Tableau de bord'!#REF!,SMALL('Tableau de bord'!#REF!,94))),""))</f>
        <v/>
      </c>
      <c r="D80" t="str">
        <f ca="1">IF(_SF_CORE!$A$2="BLOCK",NA(),IFERROR(INDEX('Tableau de bord'!$D:$D,SMALL('Tableau de bord'!#REF!,94)),""))</f>
        <v/>
      </c>
      <c r="E80" t="str">
        <f ca="1">IF(_SF_CORE!$A$2="BLOCK",NA(),IFERROR(INDEX('Tableau de bord'!$E:$E,SMALL('Tableau de bord'!#REF!,94)),""))</f>
        <v/>
      </c>
      <c r="J80" t="str">
        <f ca="1">IF(_SF_CORE!$A$2="BLOCK",NA(),IF($B80="","",ROW()))</f>
        <v/>
      </c>
    </row>
    <row r="81" spans="1:10" ht="16" x14ac:dyDescent="0.2">
      <c r="A81" s="132" t="str">
        <f ca="1">IF(_SF_CORE!$A$2="BLOCK",NA(),IFERROR(INDEX('Tableau de bord'!$H:$H,SMALL('Tableau de bord'!#REF!,95)),""))</f>
        <v/>
      </c>
      <c r="B81" t="str">
        <f ca="1">IF(_SF_CORE!$A$2="BLOCK",NA(),IFERROR(INDEX('Tableau de bord'!$I:$I,SMALL('Tableau de bord'!#REF!,95)),""))</f>
        <v/>
      </c>
      <c r="C81" t="str">
        <f ca="1">IF(_SF_CORE!$A$2="BLOCK",NA(),IFERROR(_xlfn.SINGLE(INDEX('Tableau de bord'!#REF!,SMALL('Tableau de bord'!#REF!,95))),""))</f>
        <v/>
      </c>
      <c r="D81" t="str">
        <f ca="1">IF(_SF_CORE!$A$2="BLOCK",NA(),IFERROR(INDEX('Tableau de bord'!$D:$D,SMALL('Tableau de bord'!#REF!,95)),""))</f>
        <v/>
      </c>
      <c r="E81" t="str">
        <f ca="1">IF(_SF_CORE!$A$2="BLOCK",NA(),IFERROR(INDEX('Tableau de bord'!$E:$E,SMALL('Tableau de bord'!#REF!,95)),""))</f>
        <v/>
      </c>
      <c r="J81" t="str">
        <f ca="1">IF(_SF_CORE!$A$2="BLOCK",NA(),IF($B81="","",ROW()))</f>
        <v/>
      </c>
    </row>
    <row r="82" spans="1:10" ht="16" x14ac:dyDescent="0.2">
      <c r="A82" s="132" t="str">
        <f ca="1">IF(_SF_CORE!$A$2="BLOCK",NA(),IFERROR(INDEX('Tableau de bord'!$H:$H,SMALL('Tableau de bord'!#REF!,96)),""))</f>
        <v/>
      </c>
      <c r="B82" t="str">
        <f ca="1">IF(_SF_CORE!$A$2="BLOCK",NA(),IFERROR(INDEX('Tableau de bord'!$I:$I,SMALL('Tableau de bord'!#REF!,96)),""))</f>
        <v/>
      </c>
      <c r="C82" t="str">
        <f ca="1">IF(_SF_CORE!$A$2="BLOCK",NA(),IFERROR(_xlfn.SINGLE(INDEX('Tableau de bord'!#REF!,SMALL('Tableau de bord'!#REF!,96))),""))</f>
        <v/>
      </c>
      <c r="D82" t="str">
        <f ca="1">IF(_SF_CORE!$A$2="BLOCK",NA(),IFERROR(INDEX('Tableau de bord'!$D:$D,SMALL('Tableau de bord'!#REF!,96)),""))</f>
        <v/>
      </c>
      <c r="E82" t="str">
        <f ca="1">IF(_SF_CORE!$A$2="BLOCK",NA(),IFERROR(INDEX('Tableau de bord'!$E:$E,SMALL('Tableau de bord'!#REF!,96)),""))</f>
        <v/>
      </c>
      <c r="J82" t="str">
        <f ca="1">IF(_SF_CORE!$A$2="BLOCK",NA(),IF($B82="","",ROW()))</f>
        <v/>
      </c>
    </row>
    <row r="83" spans="1:10" ht="16" x14ac:dyDescent="0.2">
      <c r="A83" s="132" t="str">
        <f ca="1">IF(_SF_CORE!$A$2="BLOCK",NA(),IFERROR(INDEX('Tableau de bord'!$H:$H,SMALL('Tableau de bord'!#REF!,97)),""))</f>
        <v/>
      </c>
      <c r="B83" t="str">
        <f ca="1">IF(_SF_CORE!$A$2="BLOCK",NA(),IFERROR(INDEX('Tableau de bord'!$I:$I,SMALL('Tableau de bord'!#REF!,97)),""))</f>
        <v/>
      </c>
      <c r="C83" t="str">
        <f ca="1">IF(_SF_CORE!$A$2="BLOCK",NA(),IFERROR(_xlfn.SINGLE(INDEX('Tableau de bord'!#REF!,SMALL('Tableau de bord'!#REF!,97))),""))</f>
        <v/>
      </c>
      <c r="D83" t="str">
        <f ca="1">IF(_SF_CORE!$A$2="BLOCK",NA(),IFERROR(INDEX('Tableau de bord'!$D:$D,SMALL('Tableau de bord'!#REF!,97)),""))</f>
        <v/>
      </c>
      <c r="E83" t="str">
        <f ca="1">IF(_SF_CORE!$A$2="BLOCK",NA(),IFERROR(INDEX('Tableau de bord'!$E:$E,SMALL('Tableau de bord'!#REF!,97)),""))</f>
        <v/>
      </c>
      <c r="J83" t="str">
        <f ca="1">IF(_SF_CORE!$A$2="BLOCK",NA(),IF($B83="","",ROW()))</f>
        <v/>
      </c>
    </row>
    <row r="84" spans="1:10" ht="16" x14ac:dyDescent="0.2">
      <c r="A84" s="132" t="str">
        <f ca="1">IF(_SF_CORE!$A$2="BLOCK",NA(),IFERROR(INDEX('Tableau de bord'!$H:$H,SMALL('Tableau de bord'!#REF!,98)),""))</f>
        <v/>
      </c>
      <c r="B84" t="str">
        <f ca="1">IF(_SF_CORE!$A$2="BLOCK",NA(),IFERROR(INDEX('Tableau de bord'!$I:$I,SMALL('Tableau de bord'!#REF!,98)),""))</f>
        <v/>
      </c>
      <c r="C84" t="str">
        <f ca="1">IF(_SF_CORE!$A$2="BLOCK",NA(),IFERROR(_xlfn.SINGLE(INDEX('Tableau de bord'!#REF!,SMALL('Tableau de bord'!#REF!,98))),""))</f>
        <v/>
      </c>
      <c r="D84" t="str">
        <f ca="1">IF(_SF_CORE!$A$2="BLOCK",NA(),IFERROR(INDEX('Tableau de bord'!$D:$D,SMALL('Tableau de bord'!#REF!,98)),""))</f>
        <v/>
      </c>
      <c r="E84" t="str">
        <f ca="1">IF(_SF_CORE!$A$2="BLOCK",NA(),IFERROR(INDEX('Tableau de bord'!$E:$E,SMALL('Tableau de bord'!#REF!,98)),""))</f>
        <v/>
      </c>
      <c r="J84" t="str">
        <f ca="1">IF(_SF_CORE!$A$2="BLOCK",NA(),IF($B84="","",ROW()))</f>
        <v/>
      </c>
    </row>
    <row r="85" spans="1:10" ht="16" x14ac:dyDescent="0.2">
      <c r="A85" s="132" t="str">
        <f ca="1">IF(_SF_CORE!$A$2="BLOCK",NA(),IFERROR(INDEX('Tableau de bord'!$H:$H,SMALL('Tableau de bord'!#REF!,99)),""))</f>
        <v/>
      </c>
      <c r="B85" t="str">
        <f ca="1">IF(_SF_CORE!$A$2="BLOCK",NA(),IFERROR(INDEX('Tableau de bord'!$I:$I,SMALL('Tableau de bord'!#REF!,99)),""))</f>
        <v/>
      </c>
      <c r="C85" t="str">
        <f ca="1">IF(_SF_CORE!$A$2="BLOCK",NA(),IFERROR(_xlfn.SINGLE(INDEX('Tableau de bord'!#REF!,SMALL('Tableau de bord'!#REF!,99))),""))</f>
        <v/>
      </c>
      <c r="D85" t="str">
        <f ca="1">IF(_SF_CORE!$A$2="BLOCK",NA(),IFERROR(INDEX('Tableau de bord'!$D:$D,SMALL('Tableau de bord'!#REF!,99)),""))</f>
        <v/>
      </c>
      <c r="E85" t="str">
        <f ca="1">IF(_SF_CORE!$A$2="BLOCK",NA(),IFERROR(INDEX('Tableau de bord'!$E:$E,SMALL('Tableau de bord'!#REF!,99)),""))</f>
        <v/>
      </c>
      <c r="J85" t="str">
        <f ca="1">IF(_SF_CORE!$A$2="BLOCK",NA(),IF($B85="","",ROW()))</f>
        <v/>
      </c>
    </row>
    <row r="86" spans="1:10" ht="16" x14ac:dyDescent="0.2">
      <c r="A86" s="132" t="str">
        <f ca="1">IF(_SF_CORE!$A$2="BLOCK",NA(),IFERROR(INDEX('Tableau de bord'!$H:$H,SMALL('Tableau de bord'!#REF!,100)),""))</f>
        <v/>
      </c>
      <c r="B86" t="str">
        <f ca="1">IF(_SF_CORE!$A$2="BLOCK",NA(),IFERROR(INDEX('Tableau de bord'!$I:$I,SMALL('Tableau de bord'!#REF!,100)),""))</f>
        <v/>
      </c>
      <c r="C86" t="str">
        <f ca="1">IF(_SF_CORE!$A$2="BLOCK",NA(),IFERROR(_xlfn.SINGLE(INDEX('Tableau de bord'!#REF!,SMALL('Tableau de bord'!#REF!,100))),""))</f>
        <v/>
      </c>
      <c r="D86" t="str">
        <f ca="1">IF(_SF_CORE!$A$2="BLOCK",NA(),IFERROR(INDEX('Tableau de bord'!$D:$D,SMALL('Tableau de bord'!#REF!,100)),""))</f>
        <v/>
      </c>
      <c r="E86" t="str">
        <f ca="1">IF(_SF_CORE!$A$2="BLOCK",NA(),IFERROR(INDEX('Tableau de bord'!$E:$E,SMALL('Tableau de bord'!#REF!,100)),""))</f>
        <v/>
      </c>
      <c r="J86" t="str">
        <f ca="1">IF(_SF_CORE!$A$2="BLOCK",NA(),IF($B86="","",ROW()))</f>
        <v/>
      </c>
    </row>
    <row r="87" spans="1:10" ht="16" x14ac:dyDescent="0.2">
      <c r="A87" s="132" t="str">
        <f ca="1">IF(_SF_CORE!$A$2="BLOCK",NA(),IFERROR(INDEX('Tableau de bord'!$H:$H,SMALL('Tableau de bord'!#REF!,101)),""))</f>
        <v/>
      </c>
      <c r="B87" t="str">
        <f ca="1">IF(_SF_CORE!$A$2="BLOCK",NA(),IFERROR(INDEX('Tableau de bord'!$I:$I,SMALL('Tableau de bord'!#REF!,101)),""))</f>
        <v/>
      </c>
      <c r="C87" t="str">
        <f ca="1">IF(_SF_CORE!$A$2="BLOCK",NA(),IFERROR(_xlfn.SINGLE(INDEX('Tableau de bord'!#REF!,SMALL('Tableau de bord'!#REF!,101))),""))</f>
        <v/>
      </c>
      <c r="D87" t="str">
        <f ca="1">IF(_SF_CORE!$A$2="BLOCK",NA(),IFERROR(INDEX('Tableau de bord'!$D:$D,SMALL('Tableau de bord'!#REF!,101)),""))</f>
        <v/>
      </c>
      <c r="E87" t="str">
        <f ca="1">IF(_SF_CORE!$A$2="BLOCK",NA(),IFERROR(INDEX('Tableau de bord'!$E:$E,SMALL('Tableau de bord'!#REF!,101)),""))</f>
        <v/>
      </c>
      <c r="J87" t="str">
        <f ca="1">IF(_SF_CORE!$A$2="BLOCK",NA(),IF($B87="","",ROW()))</f>
        <v/>
      </c>
    </row>
    <row r="88" spans="1:10" ht="16" x14ac:dyDescent="0.2">
      <c r="A88" s="132" t="str">
        <f ca="1">IF(_SF_CORE!$A$2="BLOCK",NA(),IFERROR(INDEX('Tableau de bord'!$H:$H,SMALL('Tableau de bord'!#REF!,102)),""))</f>
        <v/>
      </c>
      <c r="B88" t="str">
        <f ca="1">IF(_SF_CORE!$A$2="BLOCK",NA(),IFERROR(INDEX('Tableau de bord'!$I:$I,SMALL('Tableau de bord'!#REF!,102)),""))</f>
        <v/>
      </c>
      <c r="C88" t="str">
        <f ca="1">IF(_SF_CORE!$A$2="BLOCK",NA(),IFERROR(_xlfn.SINGLE(INDEX('Tableau de bord'!#REF!,SMALL('Tableau de bord'!#REF!,102))),""))</f>
        <v/>
      </c>
      <c r="D88" t="str">
        <f ca="1">IF(_SF_CORE!$A$2="BLOCK",NA(),IFERROR(INDEX('Tableau de bord'!$D:$D,SMALL('Tableau de bord'!#REF!,102)),""))</f>
        <v/>
      </c>
      <c r="E88" t="str">
        <f ca="1">IF(_SF_CORE!$A$2="BLOCK",NA(),IFERROR(INDEX('Tableau de bord'!$E:$E,SMALL('Tableau de bord'!#REF!,102)),""))</f>
        <v/>
      </c>
      <c r="J88" t="str">
        <f ca="1">IF(_SF_CORE!$A$2="BLOCK",NA(),IF($B88="","",ROW()))</f>
        <v/>
      </c>
    </row>
    <row r="89" spans="1:10" ht="16" x14ac:dyDescent="0.2">
      <c r="A89" s="132" t="str">
        <f ca="1">IF(_SF_CORE!$A$2="BLOCK",NA(),IFERROR(INDEX('Tableau de bord'!$H:$H,SMALL('Tableau de bord'!#REF!,103)),""))</f>
        <v/>
      </c>
      <c r="B89" t="str">
        <f ca="1">IF(_SF_CORE!$A$2="BLOCK",NA(),IFERROR(INDEX('Tableau de bord'!$I:$I,SMALL('Tableau de bord'!#REF!,103)),""))</f>
        <v/>
      </c>
      <c r="C89" t="str">
        <f ca="1">IF(_SF_CORE!$A$2="BLOCK",NA(),IFERROR(_xlfn.SINGLE(INDEX('Tableau de bord'!#REF!,SMALL('Tableau de bord'!#REF!,103))),""))</f>
        <v/>
      </c>
      <c r="D89" t="str">
        <f ca="1">IF(_SF_CORE!$A$2="BLOCK",NA(),IFERROR(INDEX('Tableau de bord'!$D:$D,SMALL('Tableau de bord'!#REF!,103)),""))</f>
        <v/>
      </c>
      <c r="E89" t="str">
        <f ca="1">IF(_SF_CORE!$A$2="BLOCK",NA(),IFERROR(INDEX('Tableau de bord'!$E:$E,SMALL('Tableau de bord'!#REF!,103)),""))</f>
        <v/>
      </c>
      <c r="J89" t="str">
        <f ca="1">IF(_SF_CORE!$A$2="BLOCK",NA(),IF($B89="","",ROW()))</f>
        <v/>
      </c>
    </row>
    <row r="90" spans="1:10" ht="16" x14ac:dyDescent="0.2">
      <c r="A90" s="132" t="str">
        <f ca="1">IF(_SF_CORE!$A$2="BLOCK",NA(),IFERROR(INDEX('Tableau de bord'!$H:$H,SMALL('Tableau de bord'!#REF!,104)),""))</f>
        <v/>
      </c>
      <c r="B90" t="str">
        <f ca="1">IF(_SF_CORE!$A$2="BLOCK",NA(),IFERROR(INDEX('Tableau de bord'!$I:$I,SMALL('Tableau de bord'!#REF!,104)),""))</f>
        <v/>
      </c>
      <c r="C90" t="str">
        <f ca="1">IF(_SF_CORE!$A$2="BLOCK",NA(),IFERROR(_xlfn.SINGLE(INDEX('Tableau de bord'!#REF!,SMALL('Tableau de bord'!#REF!,104))),""))</f>
        <v/>
      </c>
      <c r="D90" t="str">
        <f ca="1">IF(_SF_CORE!$A$2="BLOCK",NA(),IFERROR(INDEX('Tableau de bord'!$D:$D,SMALL('Tableau de bord'!#REF!,104)),""))</f>
        <v/>
      </c>
      <c r="E90" t="str">
        <f ca="1">IF(_SF_CORE!$A$2="BLOCK",NA(),IFERROR(INDEX('Tableau de bord'!$E:$E,SMALL('Tableau de bord'!#REF!,104)),""))</f>
        <v/>
      </c>
      <c r="J90" t="str">
        <f ca="1">IF(_SF_CORE!$A$2="BLOCK",NA(),IF($B90="","",ROW()))</f>
        <v/>
      </c>
    </row>
    <row r="91" spans="1:10" ht="16" x14ac:dyDescent="0.2">
      <c r="A91" s="132" t="str">
        <f ca="1">IF(_SF_CORE!$A$2="BLOCK",NA(),IFERROR(INDEX('Tableau de bord'!$H:$H,SMALL('Tableau de bord'!#REF!,105)),""))</f>
        <v/>
      </c>
      <c r="B91" t="str">
        <f ca="1">IF(_SF_CORE!$A$2="BLOCK",NA(),IFERROR(INDEX('Tableau de bord'!$I:$I,SMALL('Tableau de bord'!#REF!,105)),""))</f>
        <v/>
      </c>
      <c r="C91" t="str">
        <f ca="1">IF(_SF_CORE!$A$2="BLOCK",NA(),IFERROR(_xlfn.SINGLE(INDEX('Tableau de bord'!#REF!,SMALL('Tableau de bord'!#REF!,105))),""))</f>
        <v/>
      </c>
      <c r="D91" t="str">
        <f ca="1">IF(_SF_CORE!$A$2="BLOCK",NA(),IFERROR(INDEX('Tableau de bord'!$D:$D,SMALL('Tableau de bord'!#REF!,105)),""))</f>
        <v/>
      </c>
      <c r="E91" t="str">
        <f ca="1">IF(_SF_CORE!$A$2="BLOCK",NA(),IFERROR(INDEX('Tableau de bord'!$E:$E,SMALL('Tableau de bord'!#REF!,105)),""))</f>
        <v/>
      </c>
      <c r="J91" t="str">
        <f ca="1">IF(_SF_CORE!$A$2="BLOCK",NA(),IF($B91="","",ROW()))</f>
        <v/>
      </c>
    </row>
    <row r="92" spans="1:10" ht="16" x14ac:dyDescent="0.2">
      <c r="A92" s="132" t="str">
        <f ca="1">IF(_SF_CORE!$A$2="BLOCK",NA(),IFERROR(INDEX('Tableau de bord'!$H:$H,SMALL('Tableau de bord'!#REF!,106)),""))</f>
        <v/>
      </c>
      <c r="B92" t="str">
        <f ca="1">IF(_SF_CORE!$A$2="BLOCK",NA(),IFERROR(INDEX('Tableau de bord'!$I:$I,SMALL('Tableau de bord'!#REF!,106)),""))</f>
        <v/>
      </c>
      <c r="C92" t="str">
        <f ca="1">IF(_SF_CORE!$A$2="BLOCK",NA(),IFERROR(_xlfn.SINGLE(INDEX('Tableau de bord'!#REF!,SMALL('Tableau de bord'!#REF!,106))),""))</f>
        <v/>
      </c>
      <c r="D92" t="str">
        <f ca="1">IF(_SF_CORE!$A$2="BLOCK",NA(),IFERROR(INDEX('Tableau de bord'!$D:$D,SMALL('Tableau de bord'!#REF!,106)),""))</f>
        <v/>
      </c>
      <c r="E92" t="str">
        <f ca="1">IF(_SF_CORE!$A$2="BLOCK",NA(),IFERROR(INDEX('Tableau de bord'!$E:$E,SMALL('Tableau de bord'!#REF!,106)),""))</f>
        <v/>
      </c>
      <c r="J92" t="str">
        <f ca="1">IF(_SF_CORE!$A$2="BLOCK",NA(),IF($B92="","",ROW()))</f>
        <v/>
      </c>
    </row>
    <row r="93" spans="1:10" ht="16" x14ac:dyDescent="0.2">
      <c r="A93" s="132" t="str">
        <f ca="1">IF(_SF_CORE!$A$2="BLOCK",NA(),IFERROR(INDEX('Tableau de bord'!$H:$H,SMALL('Tableau de bord'!#REF!,107)),""))</f>
        <v/>
      </c>
      <c r="B93" t="str">
        <f ca="1">IF(_SF_CORE!$A$2="BLOCK",NA(),IFERROR(INDEX('Tableau de bord'!$I:$I,SMALL('Tableau de bord'!#REF!,107)),""))</f>
        <v/>
      </c>
      <c r="C93" t="str">
        <f ca="1">IF(_SF_CORE!$A$2="BLOCK",NA(),IFERROR(_xlfn.SINGLE(INDEX('Tableau de bord'!#REF!,SMALL('Tableau de bord'!#REF!,107))),""))</f>
        <v/>
      </c>
      <c r="D93" t="str">
        <f ca="1">IF(_SF_CORE!$A$2="BLOCK",NA(),IFERROR(INDEX('Tableau de bord'!$D:$D,SMALL('Tableau de bord'!#REF!,107)),""))</f>
        <v/>
      </c>
      <c r="E93" t="str">
        <f ca="1">IF(_SF_CORE!$A$2="BLOCK",NA(),IFERROR(INDEX('Tableau de bord'!$E:$E,SMALL('Tableau de bord'!#REF!,107)),""))</f>
        <v/>
      </c>
      <c r="J93" t="str">
        <f ca="1">IF(_SF_CORE!$A$2="BLOCK",NA(),IF($B93="","",ROW()))</f>
        <v/>
      </c>
    </row>
    <row r="94" spans="1:10" ht="16" x14ac:dyDescent="0.2">
      <c r="A94" s="132" t="str">
        <f ca="1">IF(_SF_CORE!$A$2="BLOCK",NA(),IFERROR(INDEX('Tableau de bord'!$H:$H,SMALL('Tableau de bord'!#REF!,108)),""))</f>
        <v/>
      </c>
      <c r="B94" t="str">
        <f ca="1">IF(_SF_CORE!$A$2="BLOCK",NA(),IFERROR(INDEX('Tableau de bord'!$I:$I,SMALL('Tableau de bord'!#REF!,108)),""))</f>
        <v/>
      </c>
      <c r="C94" t="str">
        <f ca="1">IF(_SF_CORE!$A$2="BLOCK",NA(),IFERROR(_xlfn.SINGLE(INDEX('Tableau de bord'!#REF!,SMALL('Tableau de bord'!#REF!,108))),""))</f>
        <v/>
      </c>
      <c r="D94" t="str">
        <f ca="1">IF(_SF_CORE!$A$2="BLOCK",NA(),IFERROR(INDEX('Tableau de bord'!$D:$D,SMALL('Tableau de bord'!#REF!,108)),""))</f>
        <v/>
      </c>
      <c r="E94" t="str">
        <f ca="1">IF(_SF_CORE!$A$2="BLOCK",NA(),IFERROR(INDEX('Tableau de bord'!$E:$E,SMALL('Tableau de bord'!#REF!,108)),""))</f>
        <v/>
      </c>
      <c r="J94" t="str">
        <f ca="1">IF(_SF_CORE!$A$2="BLOCK",NA(),IF($B94="","",ROW()))</f>
        <v/>
      </c>
    </row>
    <row r="95" spans="1:10" ht="16" x14ac:dyDescent="0.2">
      <c r="A95" s="132" t="str">
        <f ca="1">IF(_SF_CORE!$A$2="BLOCK",NA(),IFERROR(INDEX('Tableau de bord'!$H:$H,SMALL('Tableau de bord'!#REF!,109)),""))</f>
        <v/>
      </c>
      <c r="B95" t="str">
        <f ca="1">IF(_SF_CORE!$A$2="BLOCK",NA(),IFERROR(INDEX('Tableau de bord'!$I:$I,SMALL('Tableau de bord'!#REF!,109)),""))</f>
        <v/>
      </c>
      <c r="C95" t="str">
        <f ca="1">IF(_SF_CORE!$A$2="BLOCK",NA(),IFERROR(_xlfn.SINGLE(INDEX('Tableau de bord'!#REF!,SMALL('Tableau de bord'!#REF!,109))),""))</f>
        <v/>
      </c>
      <c r="D95" t="str">
        <f ca="1">IF(_SF_CORE!$A$2="BLOCK",NA(),IFERROR(INDEX('Tableau de bord'!$D:$D,SMALL('Tableau de bord'!#REF!,109)),""))</f>
        <v/>
      </c>
      <c r="E95" t="str">
        <f ca="1">IF(_SF_CORE!$A$2="BLOCK",NA(),IFERROR(INDEX('Tableau de bord'!$E:$E,SMALL('Tableau de bord'!#REF!,109)),""))</f>
        <v/>
      </c>
      <c r="J95" t="str">
        <f ca="1">IF(_SF_CORE!$A$2="BLOCK",NA(),IF($B95="","",ROW()))</f>
        <v/>
      </c>
    </row>
    <row r="96" spans="1:10" ht="16" x14ac:dyDescent="0.2">
      <c r="A96" s="132" t="str">
        <f ca="1">IF(_SF_CORE!$A$2="BLOCK",NA(),IFERROR(INDEX('Tableau de bord'!$H:$H,SMALL('Tableau de bord'!#REF!,110)),""))</f>
        <v/>
      </c>
      <c r="B96" t="str">
        <f ca="1">IF(_SF_CORE!$A$2="BLOCK",NA(),IFERROR(INDEX('Tableau de bord'!$I:$I,SMALL('Tableau de bord'!#REF!,110)),""))</f>
        <v/>
      </c>
      <c r="C96" t="str">
        <f ca="1">IF(_SF_CORE!$A$2="BLOCK",NA(),IFERROR(_xlfn.SINGLE(INDEX('Tableau de bord'!#REF!,SMALL('Tableau de bord'!#REF!,110))),""))</f>
        <v/>
      </c>
      <c r="D96" t="str">
        <f ca="1">IF(_SF_CORE!$A$2="BLOCK",NA(),IFERROR(INDEX('Tableau de bord'!$D:$D,SMALL('Tableau de bord'!#REF!,110)),""))</f>
        <v/>
      </c>
      <c r="E96" t="str">
        <f ca="1">IF(_SF_CORE!$A$2="BLOCK",NA(),IFERROR(INDEX('Tableau de bord'!$E:$E,SMALL('Tableau de bord'!#REF!,110)),""))</f>
        <v/>
      </c>
      <c r="J96" t="str">
        <f ca="1">IF(_SF_CORE!$A$2="BLOCK",NA(),IF($B96="","",ROW()))</f>
        <v/>
      </c>
    </row>
    <row r="97" spans="1:10" ht="16" x14ac:dyDescent="0.2">
      <c r="A97" s="132" t="str">
        <f ca="1">IF(_SF_CORE!$A$2="BLOCK",NA(),IFERROR(INDEX('Tableau de bord'!$H:$H,SMALL('Tableau de bord'!#REF!,111)),""))</f>
        <v/>
      </c>
      <c r="B97" t="str">
        <f ca="1">IF(_SF_CORE!$A$2="BLOCK",NA(),IFERROR(INDEX('Tableau de bord'!$I:$I,SMALL('Tableau de bord'!#REF!,111)),""))</f>
        <v/>
      </c>
      <c r="C97" t="str">
        <f ca="1">IF(_SF_CORE!$A$2="BLOCK",NA(),IFERROR(_xlfn.SINGLE(INDEX('Tableau de bord'!#REF!,SMALL('Tableau de bord'!#REF!,111))),""))</f>
        <v/>
      </c>
      <c r="D97" t="str">
        <f ca="1">IF(_SF_CORE!$A$2="BLOCK",NA(),IFERROR(INDEX('Tableau de bord'!$D:$D,SMALL('Tableau de bord'!#REF!,111)),""))</f>
        <v/>
      </c>
      <c r="E97" t="str">
        <f ca="1">IF(_SF_CORE!$A$2="BLOCK",NA(),IFERROR(INDEX('Tableau de bord'!$E:$E,SMALL('Tableau de bord'!#REF!,111)),""))</f>
        <v/>
      </c>
      <c r="J97" t="str">
        <f ca="1">IF(_SF_CORE!$A$2="BLOCK",NA(),IF($B97="","",ROW()))</f>
        <v/>
      </c>
    </row>
    <row r="98" spans="1:10" ht="16" x14ac:dyDescent="0.2">
      <c r="A98" s="132" t="str">
        <f ca="1">IF(_SF_CORE!$A$2="BLOCK",NA(),IFERROR(INDEX('Tableau de bord'!$H:$H,SMALL('Tableau de bord'!#REF!,112)),""))</f>
        <v/>
      </c>
      <c r="B98" t="str">
        <f ca="1">IF(_SF_CORE!$A$2="BLOCK",NA(),IFERROR(INDEX('Tableau de bord'!$I:$I,SMALL('Tableau de bord'!#REF!,112)),""))</f>
        <v/>
      </c>
      <c r="C98" t="str">
        <f ca="1">IF(_SF_CORE!$A$2="BLOCK",NA(),IFERROR(_xlfn.SINGLE(INDEX('Tableau de bord'!#REF!,SMALL('Tableau de bord'!#REF!,112))),""))</f>
        <v/>
      </c>
      <c r="D98" t="str">
        <f ca="1">IF(_SF_CORE!$A$2="BLOCK",NA(),IFERROR(INDEX('Tableau de bord'!$D:$D,SMALL('Tableau de bord'!#REF!,112)),""))</f>
        <v/>
      </c>
      <c r="E98" t="str">
        <f ca="1">IF(_SF_CORE!$A$2="BLOCK",NA(),IFERROR(INDEX('Tableau de bord'!$E:$E,SMALL('Tableau de bord'!#REF!,112)),""))</f>
        <v/>
      </c>
      <c r="J98" t="str">
        <f ca="1">IF(_SF_CORE!$A$2="BLOCK",NA(),IF($B98="","",ROW()))</f>
        <v/>
      </c>
    </row>
    <row r="99" spans="1:10" ht="16" x14ac:dyDescent="0.2">
      <c r="A99" s="132" t="str">
        <f ca="1">IF(_SF_CORE!$A$2="BLOCK",NA(),IFERROR(INDEX('Tableau de bord'!$H:$H,SMALL('Tableau de bord'!#REF!,113)),""))</f>
        <v/>
      </c>
      <c r="B99" t="str">
        <f ca="1">IF(_SF_CORE!$A$2="BLOCK",NA(),IFERROR(INDEX('Tableau de bord'!$I:$I,SMALL('Tableau de bord'!#REF!,113)),""))</f>
        <v/>
      </c>
      <c r="C99" t="str">
        <f ca="1">IF(_SF_CORE!$A$2="BLOCK",NA(),IFERROR(_xlfn.SINGLE(INDEX('Tableau de bord'!#REF!,SMALL('Tableau de bord'!#REF!,113))),""))</f>
        <v/>
      </c>
      <c r="D99" t="str">
        <f ca="1">IF(_SF_CORE!$A$2="BLOCK",NA(),IFERROR(INDEX('Tableau de bord'!$D:$D,SMALL('Tableau de bord'!#REF!,113)),""))</f>
        <v/>
      </c>
      <c r="E99" t="str">
        <f ca="1">IF(_SF_CORE!$A$2="BLOCK",NA(),IFERROR(INDEX('Tableau de bord'!$E:$E,SMALL('Tableau de bord'!#REF!,113)),""))</f>
        <v/>
      </c>
      <c r="J99" t="str">
        <f ca="1">IF(_SF_CORE!$A$2="BLOCK",NA(),IF($B99="","",ROW()))</f>
        <v/>
      </c>
    </row>
    <row r="100" spans="1:10" ht="16" x14ac:dyDescent="0.2">
      <c r="A100" s="132" t="str">
        <f ca="1">IF(_SF_CORE!$A$2="BLOCK",NA(),IFERROR(INDEX('Tableau de bord'!$H:$H,SMALL('Tableau de bord'!#REF!,114)),""))</f>
        <v/>
      </c>
      <c r="B100" t="str">
        <f ca="1">IF(_SF_CORE!$A$2="BLOCK",NA(),IFERROR(INDEX('Tableau de bord'!$I:$I,SMALL('Tableau de bord'!#REF!,114)),""))</f>
        <v/>
      </c>
      <c r="C100" t="str">
        <f ca="1">IF(_SF_CORE!$A$2="BLOCK",NA(),IFERROR(_xlfn.SINGLE(INDEX('Tableau de bord'!#REF!,SMALL('Tableau de bord'!#REF!,114))),""))</f>
        <v/>
      </c>
      <c r="D100" t="str">
        <f ca="1">IF(_SF_CORE!$A$2="BLOCK",NA(),IFERROR(INDEX('Tableau de bord'!$D:$D,SMALL('Tableau de bord'!#REF!,114)),""))</f>
        <v/>
      </c>
      <c r="E100" t="str">
        <f ca="1">IF(_SF_CORE!$A$2="BLOCK",NA(),IFERROR(INDEX('Tableau de bord'!$E:$E,SMALL('Tableau de bord'!#REF!,114)),""))</f>
        <v/>
      </c>
      <c r="J100" t="str">
        <f ca="1">IF(_SF_CORE!$A$2="BLOCK",NA(),IF($B100="","",ROW()))</f>
        <v/>
      </c>
    </row>
    <row r="101" spans="1:10" ht="16" x14ac:dyDescent="0.2">
      <c r="A101" s="132" t="str">
        <f ca="1">IF(_SF_CORE!$A$2="BLOCK",NA(),IFERROR(INDEX('Tableau de bord'!$H:$H,SMALL('Tableau de bord'!#REF!,115)),""))</f>
        <v/>
      </c>
      <c r="B101" t="str">
        <f ca="1">IF(_SF_CORE!$A$2="BLOCK",NA(),IFERROR(INDEX('Tableau de bord'!$I:$I,SMALL('Tableau de bord'!#REF!,115)),""))</f>
        <v/>
      </c>
      <c r="C101" t="str">
        <f ca="1">IF(_SF_CORE!$A$2="BLOCK",NA(),IFERROR(_xlfn.SINGLE(INDEX('Tableau de bord'!#REF!,SMALL('Tableau de bord'!#REF!,115))),""))</f>
        <v/>
      </c>
      <c r="D101" t="str">
        <f ca="1">IF(_SF_CORE!$A$2="BLOCK",NA(),IFERROR(INDEX('Tableau de bord'!$D:$D,SMALL('Tableau de bord'!#REF!,115)),""))</f>
        <v/>
      </c>
      <c r="E101" t="str">
        <f ca="1">IF(_SF_CORE!$A$2="BLOCK",NA(),IFERROR(INDEX('Tableau de bord'!$E:$E,SMALL('Tableau de bord'!#REF!,115)),""))</f>
        <v/>
      </c>
      <c r="J101" t="str">
        <f ca="1">IF(_SF_CORE!$A$2="BLOCK",NA(),IF($B101="","",ROW()))</f>
        <v/>
      </c>
    </row>
    <row r="102" spans="1:10" ht="16" x14ac:dyDescent="0.2">
      <c r="A102" s="132" t="str">
        <f ca="1">IF(_SF_CORE!$A$2="BLOCK",NA(),IFERROR(INDEX('Tableau de bord'!$H:$H,SMALL('Tableau de bord'!#REF!,116)),""))</f>
        <v/>
      </c>
      <c r="B102" t="str">
        <f ca="1">IF(_SF_CORE!$A$2="BLOCK",NA(),IFERROR(INDEX('Tableau de bord'!$I:$I,SMALL('Tableau de bord'!#REF!,116)),""))</f>
        <v/>
      </c>
      <c r="C102" t="str">
        <f ca="1">IF(_SF_CORE!$A$2="BLOCK",NA(),IFERROR(_xlfn.SINGLE(INDEX('Tableau de bord'!#REF!,SMALL('Tableau de bord'!#REF!,116))),""))</f>
        <v/>
      </c>
      <c r="D102" t="str">
        <f ca="1">IF(_SF_CORE!$A$2="BLOCK",NA(),IFERROR(INDEX('Tableau de bord'!$D:$D,SMALL('Tableau de bord'!#REF!,116)),""))</f>
        <v/>
      </c>
      <c r="E102" t="str">
        <f ca="1">IF(_SF_CORE!$A$2="BLOCK",NA(),IFERROR(INDEX('Tableau de bord'!$E:$E,SMALL('Tableau de bord'!#REF!,116)),""))</f>
        <v/>
      </c>
      <c r="J102" t="str">
        <f ca="1">IF(_SF_CORE!$A$2="BLOCK",NA(),IF($B102="","",ROW()))</f>
        <v/>
      </c>
    </row>
    <row r="103" spans="1:10" ht="16" x14ac:dyDescent="0.2">
      <c r="A103" s="132" t="str">
        <f ca="1">IF(_SF_CORE!$A$2="BLOCK",NA(),IFERROR(INDEX('Tableau de bord'!$H:$H,SMALL('Tableau de bord'!#REF!,117)),""))</f>
        <v/>
      </c>
      <c r="B103" t="str">
        <f ca="1">IF(_SF_CORE!$A$2="BLOCK",NA(),IFERROR(INDEX('Tableau de bord'!$I:$I,SMALL('Tableau de bord'!#REF!,117)),""))</f>
        <v/>
      </c>
      <c r="C103" t="str">
        <f ca="1">IF(_SF_CORE!$A$2="BLOCK",NA(),IFERROR(_xlfn.SINGLE(INDEX('Tableau de bord'!#REF!,SMALL('Tableau de bord'!#REF!,117))),""))</f>
        <v/>
      </c>
      <c r="D103" t="str">
        <f ca="1">IF(_SF_CORE!$A$2="BLOCK",NA(),IFERROR(INDEX('Tableau de bord'!$D:$D,SMALL('Tableau de bord'!#REF!,117)),""))</f>
        <v/>
      </c>
      <c r="E103" t="str">
        <f ca="1">IF(_SF_CORE!$A$2="BLOCK",NA(),IFERROR(INDEX('Tableau de bord'!$E:$E,SMALL('Tableau de bord'!#REF!,117)),""))</f>
        <v/>
      </c>
      <c r="J103" t="str">
        <f ca="1">IF(_SF_CORE!$A$2="BLOCK",NA(),IF($B103="","",ROW()))</f>
        <v/>
      </c>
    </row>
    <row r="104" spans="1:10" ht="16" x14ac:dyDescent="0.2">
      <c r="A104" s="132" t="str">
        <f ca="1">IF(_SF_CORE!$A$2="BLOCK",NA(),IFERROR(INDEX('Tableau de bord'!$H:$H,SMALL('Tableau de bord'!#REF!,118)),""))</f>
        <v/>
      </c>
      <c r="B104" t="str">
        <f ca="1">IF(_SF_CORE!$A$2="BLOCK",NA(),IFERROR(INDEX('Tableau de bord'!$I:$I,SMALL('Tableau de bord'!#REF!,118)),""))</f>
        <v/>
      </c>
      <c r="C104" t="str">
        <f ca="1">IF(_SF_CORE!$A$2="BLOCK",NA(),IFERROR(_xlfn.SINGLE(INDEX('Tableau de bord'!#REF!,SMALL('Tableau de bord'!#REF!,118))),""))</f>
        <v/>
      </c>
      <c r="D104" t="str">
        <f ca="1">IF(_SF_CORE!$A$2="BLOCK",NA(),IFERROR(INDEX('Tableau de bord'!$D:$D,SMALL('Tableau de bord'!#REF!,118)),""))</f>
        <v/>
      </c>
      <c r="E104" t="str">
        <f ca="1">IF(_SF_CORE!$A$2="BLOCK",NA(),IFERROR(INDEX('Tableau de bord'!$E:$E,SMALL('Tableau de bord'!#REF!,118)),""))</f>
        <v/>
      </c>
      <c r="J104" t="str">
        <f ca="1">IF(_SF_CORE!$A$2="BLOCK",NA(),IF($B104="","",ROW()))</f>
        <v/>
      </c>
    </row>
    <row r="105" spans="1:10" ht="16" x14ac:dyDescent="0.2">
      <c r="A105" s="132" t="str">
        <f ca="1">IF(_SF_CORE!$A$2="BLOCK",NA(),IFERROR(INDEX('Tableau de bord'!$H:$H,SMALL('Tableau de bord'!#REF!,119)),""))</f>
        <v/>
      </c>
      <c r="B105" t="str">
        <f ca="1">IF(_SF_CORE!$A$2="BLOCK",NA(),IFERROR(INDEX('Tableau de bord'!$I:$I,SMALL('Tableau de bord'!#REF!,119)),""))</f>
        <v/>
      </c>
      <c r="C105" t="str">
        <f ca="1">IF(_SF_CORE!$A$2="BLOCK",NA(),IFERROR(_xlfn.SINGLE(INDEX('Tableau de bord'!#REF!,SMALL('Tableau de bord'!#REF!,119))),""))</f>
        <v/>
      </c>
      <c r="D105" t="str">
        <f ca="1">IF(_SF_CORE!$A$2="BLOCK",NA(),IFERROR(INDEX('Tableau de bord'!$D:$D,SMALL('Tableau de bord'!#REF!,119)),""))</f>
        <v/>
      </c>
      <c r="E105" t="str">
        <f ca="1">IF(_SF_CORE!$A$2="BLOCK",NA(),IFERROR(INDEX('Tableau de bord'!$E:$E,SMALL('Tableau de bord'!#REF!,119)),""))</f>
        <v/>
      </c>
      <c r="J105" t="str">
        <f ca="1">IF(_SF_CORE!$A$2="BLOCK",NA(),IF($B105="","",ROW()))</f>
        <v/>
      </c>
    </row>
    <row r="106" spans="1:10" ht="16" x14ac:dyDescent="0.2">
      <c r="A106" s="132" t="str">
        <f ca="1">IF(_SF_CORE!$A$2="BLOCK",NA(),IFERROR(INDEX('Tableau de bord'!$H:$H,SMALL('Tableau de bord'!#REF!,120)),""))</f>
        <v/>
      </c>
      <c r="B106" t="str">
        <f ca="1">IF(_SF_CORE!$A$2="BLOCK",NA(),IFERROR(INDEX('Tableau de bord'!$I:$I,SMALL('Tableau de bord'!#REF!,120)),""))</f>
        <v/>
      </c>
      <c r="C106" t="str">
        <f ca="1">IF(_SF_CORE!$A$2="BLOCK",NA(),IFERROR(_xlfn.SINGLE(INDEX('Tableau de bord'!#REF!,SMALL('Tableau de bord'!#REF!,120))),""))</f>
        <v/>
      </c>
      <c r="D106" t="str">
        <f ca="1">IF(_SF_CORE!$A$2="BLOCK",NA(),IFERROR(INDEX('Tableau de bord'!$D:$D,SMALL('Tableau de bord'!#REF!,120)),""))</f>
        <v/>
      </c>
      <c r="E106" t="str">
        <f ca="1">IF(_SF_CORE!$A$2="BLOCK",NA(),IFERROR(INDEX('Tableau de bord'!$E:$E,SMALL('Tableau de bord'!#REF!,120)),""))</f>
        <v/>
      </c>
      <c r="J106" t="str">
        <f ca="1">IF(_SF_CORE!$A$2="BLOCK",NA(),IF($B106="","",ROW()))</f>
        <v/>
      </c>
    </row>
    <row r="107" spans="1:10" ht="16" x14ac:dyDescent="0.2">
      <c r="A107" s="132" t="str">
        <f ca="1">IF(_SF_CORE!$A$2="BLOCK",NA(),IFERROR(INDEX('Tableau de bord'!$H:$H,SMALL('Tableau de bord'!#REF!,121)),""))</f>
        <v/>
      </c>
      <c r="B107" t="str">
        <f ca="1">IF(_SF_CORE!$A$2="BLOCK",NA(),IFERROR(INDEX('Tableau de bord'!$I:$I,SMALL('Tableau de bord'!#REF!,121)),""))</f>
        <v/>
      </c>
      <c r="C107" t="str">
        <f ca="1">IF(_SF_CORE!$A$2="BLOCK",NA(),IFERROR(_xlfn.SINGLE(INDEX('Tableau de bord'!#REF!,SMALL('Tableau de bord'!#REF!,121))),""))</f>
        <v/>
      </c>
      <c r="D107" t="str">
        <f ca="1">IF(_SF_CORE!$A$2="BLOCK",NA(),IFERROR(INDEX('Tableau de bord'!$D:$D,SMALL('Tableau de bord'!#REF!,121)),""))</f>
        <v/>
      </c>
      <c r="E107" t="str">
        <f ca="1">IF(_SF_CORE!$A$2="BLOCK",NA(),IFERROR(INDEX('Tableau de bord'!$E:$E,SMALL('Tableau de bord'!#REF!,121)),""))</f>
        <v/>
      </c>
      <c r="J107" t="str">
        <f ca="1">IF(_SF_CORE!$A$2="BLOCK",NA(),IF($B107="","",ROW()))</f>
        <v/>
      </c>
    </row>
    <row r="108" spans="1:10" ht="16" x14ac:dyDescent="0.2">
      <c r="A108" s="132" t="str">
        <f ca="1">IF(_SF_CORE!$A$2="BLOCK",NA(),IFERROR(INDEX('Tableau de bord'!$H:$H,SMALL('Tableau de bord'!#REF!,122)),""))</f>
        <v/>
      </c>
      <c r="B108" t="str">
        <f ca="1">IF(_SF_CORE!$A$2="BLOCK",NA(),IFERROR(INDEX('Tableau de bord'!$I:$I,SMALL('Tableau de bord'!#REF!,122)),""))</f>
        <v/>
      </c>
      <c r="C108" t="str">
        <f ca="1">IF(_SF_CORE!$A$2="BLOCK",NA(),IFERROR(_xlfn.SINGLE(INDEX('Tableau de bord'!#REF!,SMALL('Tableau de bord'!#REF!,122))),""))</f>
        <v/>
      </c>
      <c r="D108" t="str">
        <f ca="1">IF(_SF_CORE!$A$2="BLOCK",NA(),IFERROR(INDEX('Tableau de bord'!$D:$D,SMALL('Tableau de bord'!#REF!,122)),""))</f>
        <v/>
      </c>
      <c r="E108" t="str">
        <f ca="1">IF(_SF_CORE!$A$2="BLOCK",NA(),IFERROR(INDEX('Tableau de bord'!$E:$E,SMALL('Tableau de bord'!#REF!,122)),""))</f>
        <v/>
      </c>
      <c r="J108" t="str">
        <f ca="1">IF(_SF_CORE!$A$2="BLOCK",NA(),IF($B108="","",ROW()))</f>
        <v/>
      </c>
    </row>
    <row r="109" spans="1:10" ht="16" x14ac:dyDescent="0.2">
      <c r="A109" s="132" t="str">
        <f ca="1">IF(_SF_CORE!$A$2="BLOCK",NA(),IFERROR(INDEX('Tableau de bord'!$H:$H,SMALL('Tableau de bord'!#REF!,123)),""))</f>
        <v/>
      </c>
      <c r="B109" t="str">
        <f ca="1">IF(_SF_CORE!$A$2="BLOCK",NA(),IFERROR(INDEX('Tableau de bord'!$I:$I,SMALL('Tableau de bord'!#REF!,123)),""))</f>
        <v/>
      </c>
      <c r="C109" t="str">
        <f ca="1">IF(_SF_CORE!$A$2="BLOCK",NA(),IFERROR(_xlfn.SINGLE(INDEX('Tableau de bord'!#REF!,SMALL('Tableau de bord'!#REF!,123))),""))</f>
        <v/>
      </c>
      <c r="D109" t="str">
        <f ca="1">IF(_SF_CORE!$A$2="BLOCK",NA(),IFERROR(INDEX('Tableau de bord'!$D:$D,SMALL('Tableau de bord'!#REF!,123)),""))</f>
        <v/>
      </c>
      <c r="E109" t="str">
        <f ca="1">IF(_SF_CORE!$A$2="BLOCK",NA(),IFERROR(INDEX('Tableau de bord'!$E:$E,SMALL('Tableau de bord'!#REF!,123)),""))</f>
        <v/>
      </c>
      <c r="J109" t="str">
        <f ca="1">IF(_SF_CORE!$A$2="BLOCK",NA(),IF($B109="","",ROW()))</f>
        <v/>
      </c>
    </row>
    <row r="110" spans="1:10" ht="16" x14ac:dyDescent="0.2">
      <c r="A110" s="132" t="str">
        <f ca="1">IF(_SF_CORE!$A$2="BLOCK",NA(),IFERROR(INDEX('Tableau de bord'!$H:$H,SMALL('Tableau de bord'!#REF!,124)),""))</f>
        <v/>
      </c>
      <c r="B110" t="str">
        <f ca="1">IF(_SF_CORE!$A$2="BLOCK",NA(),IFERROR(INDEX('Tableau de bord'!$I:$I,SMALL('Tableau de bord'!#REF!,124)),""))</f>
        <v/>
      </c>
      <c r="C110" t="str">
        <f ca="1">IF(_SF_CORE!$A$2="BLOCK",NA(),IFERROR(_xlfn.SINGLE(INDEX('Tableau de bord'!#REF!,SMALL('Tableau de bord'!#REF!,124))),""))</f>
        <v/>
      </c>
      <c r="D110" t="str">
        <f ca="1">IF(_SF_CORE!$A$2="BLOCK",NA(),IFERROR(INDEX('Tableau de bord'!$D:$D,SMALL('Tableau de bord'!#REF!,124)),""))</f>
        <v/>
      </c>
      <c r="E110" t="str">
        <f ca="1">IF(_SF_CORE!$A$2="BLOCK",NA(),IFERROR(INDEX('Tableau de bord'!$E:$E,SMALL('Tableau de bord'!#REF!,124)),""))</f>
        <v/>
      </c>
      <c r="J110" t="str">
        <f ca="1">IF(_SF_CORE!$A$2="BLOCK",NA(),IF($B110="","",ROW()))</f>
        <v/>
      </c>
    </row>
    <row r="111" spans="1:10" ht="16" x14ac:dyDescent="0.2">
      <c r="A111" s="132" t="str">
        <f ca="1">IF(_SF_CORE!$A$2="BLOCK",NA(),IFERROR(INDEX('Tableau de bord'!$H:$H,SMALL('Tableau de bord'!#REF!,125)),""))</f>
        <v/>
      </c>
      <c r="B111" t="str">
        <f ca="1">IF(_SF_CORE!$A$2="BLOCK",NA(),IFERROR(INDEX('Tableau de bord'!$I:$I,SMALL('Tableau de bord'!#REF!,125)),""))</f>
        <v/>
      </c>
      <c r="C111" t="str">
        <f ca="1">IF(_SF_CORE!$A$2="BLOCK",NA(),IFERROR(_xlfn.SINGLE(INDEX('Tableau de bord'!#REF!,SMALL('Tableau de bord'!#REF!,125))),""))</f>
        <v/>
      </c>
      <c r="D111" t="str">
        <f ca="1">IF(_SF_CORE!$A$2="BLOCK",NA(),IFERROR(INDEX('Tableau de bord'!$D:$D,SMALL('Tableau de bord'!#REF!,125)),""))</f>
        <v/>
      </c>
      <c r="E111" t="str">
        <f ca="1">IF(_SF_CORE!$A$2="BLOCK",NA(),IFERROR(INDEX('Tableau de bord'!$E:$E,SMALL('Tableau de bord'!#REF!,125)),""))</f>
        <v/>
      </c>
      <c r="J111" t="str">
        <f ca="1">IF(_SF_CORE!$A$2="BLOCK",NA(),IF($B111="","",ROW()))</f>
        <v/>
      </c>
    </row>
    <row r="112" spans="1:10" ht="16" x14ac:dyDescent="0.2">
      <c r="A112" s="132" t="str">
        <f ca="1">IF(_SF_CORE!$A$2="BLOCK",NA(),IFERROR(INDEX('Tableau de bord'!$H:$H,SMALL('Tableau de bord'!#REF!,126)),""))</f>
        <v/>
      </c>
      <c r="B112" t="str">
        <f ca="1">IF(_SF_CORE!$A$2="BLOCK",NA(),IFERROR(INDEX('Tableau de bord'!$I:$I,SMALL('Tableau de bord'!#REF!,126)),""))</f>
        <v/>
      </c>
      <c r="C112" t="str">
        <f ca="1">IF(_SF_CORE!$A$2="BLOCK",NA(),IFERROR(_xlfn.SINGLE(INDEX('Tableau de bord'!#REF!,SMALL('Tableau de bord'!#REF!,126))),""))</f>
        <v/>
      </c>
      <c r="D112" t="str">
        <f ca="1">IF(_SF_CORE!$A$2="BLOCK",NA(),IFERROR(INDEX('Tableau de bord'!$D:$D,SMALL('Tableau de bord'!#REF!,126)),""))</f>
        <v/>
      </c>
      <c r="E112" t="str">
        <f ca="1">IF(_SF_CORE!$A$2="BLOCK",NA(),IFERROR(INDEX('Tableau de bord'!$E:$E,SMALL('Tableau de bord'!#REF!,126)),""))</f>
        <v/>
      </c>
      <c r="J112" t="str">
        <f ca="1">IF(_SF_CORE!$A$2="BLOCK",NA(),IF($B112="","",ROW()))</f>
        <v/>
      </c>
    </row>
    <row r="113" spans="1:10" ht="16" x14ac:dyDescent="0.2">
      <c r="A113" s="132" t="str">
        <f ca="1">IF(_SF_CORE!$A$2="BLOCK",NA(),IFERROR(INDEX('Tableau de bord'!$H:$H,SMALL('Tableau de bord'!#REF!,127)),""))</f>
        <v/>
      </c>
      <c r="B113" t="str">
        <f ca="1">IF(_SF_CORE!$A$2="BLOCK",NA(),IFERROR(INDEX('Tableau de bord'!$I:$I,SMALL('Tableau de bord'!#REF!,127)),""))</f>
        <v/>
      </c>
      <c r="C113" t="str">
        <f ca="1">IF(_SF_CORE!$A$2="BLOCK",NA(),IFERROR(_xlfn.SINGLE(INDEX('Tableau de bord'!#REF!,SMALL('Tableau de bord'!#REF!,127))),""))</f>
        <v/>
      </c>
      <c r="D113" t="str">
        <f ca="1">IF(_SF_CORE!$A$2="BLOCK",NA(),IFERROR(INDEX('Tableau de bord'!$D:$D,SMALL('Tableau de bord'!#REF!,127)),""))</f>
        <v/>
      </c>
      <c r="E113" t="str">
        <f ca="1">IF(_SF_CORE!$A$2="BLOCK",NA(),IFERROR(INDEX('Tableau de bord'!$E:$E,SMALL('Tableau de bord'!#REF!,127)),""))</f>
        <v/>
      </c>
      <c r="J113" t="str">
        <f ca="1">IF(_SF_CORE!$A$2="BLOCK",NA(),IF($B113="","",ROW()))</f>
        <v/>
      </c>
    </row>
    <row r="114" spans="1:10" ht="16" x14ac:dyDescent="0.2">
      <c r="A114" s="132" t="str">
        <f ca="1">IF(_SF_CORE!$A$2="BLOCK",NA(),IFERROR(INDEX('Tableau de bord'!$H:$H,SMALL('Tableau de bord'!#REF!,128)),""))</f>
        <v/>
      </c>
      <c r="B114" t="str">
        <f ca="1">IF(_SF_CORE!$A$2="BLOCK",NA(),IFERROR(INDEX('Tableau de bord'!$I:$I,SMALL('Tableau de bord'!#REF!,128)),""))</f>
        <v/>
      </c>
      <c r="C114" t="str">
        <f ca="1">IF(_SF_CORE!$A$2="BLOCK",NA(),IFERROR(_xlfn.SINGLE(INDEX('Tableau de bord'!#REF!,SMALL('Tableau de bord'!#REF!,128))),""))</f>
        <v/>
      </c>
      <c r="D114" t="str">
        <f ca="1">IF(_SF_CORE!$A$2="BLOCK",NA(),IFERROR(INDEX('Tableau de bord'!$D:$D,SMALL('Tableau de bord'!#REF!,128)),""))</f>
        <v/>
      </c>
      <c r="E114" t="str">
        <f ca="1">IF(_SF_CORE!$A$2="BLOCK",NA(),IFERROR(INDEX('Tableau de bord'!$E:$E,SMALL('Tableau de bord'!#REF!,128)),""))</f>
        <v/>
      </c>
      <c r="J114" t="str">
        <f ca="1">IF(_SF_CORE!$A$2="BLOCK",NA(),IF($B114="","",ROW()))</f>
        <v/>
      </c>
    </row>
    <row r="115" spans="1:10" ht="16" x14ac:dyDescent="0.2">
      <c r="A115" s="132" t="str">
        <f ca="1">IF(_SF_CORE!$A$2="BLOCK",NA(),IFERROR(INDEX('Tableau de bord'!$H:$H,SMALL('Tableau de bord'!#REF!,129)),""))</f>
        <v/>
      </c>
      <c r="B115" t="str">
        <f ca="1">IF(_SF_CORE!$A$2="BLOCK",NA(),IFERROR(INDEX('Tableau de bord'!$I:$I,SMALL('Tableau de bord'!#REF!,129)),""))</f>
        <v/>
      </c>
      <c r="C115" t="str">
        <f ca="1">IF(_SF_CORE!$A$2="BLOCK",NA(),IFERROR(_xlfn.SINGLE(INDEX('Tableau de bord'!#REF!,SMALL('Tableau de bord'!#REF!,129))),""))</f>
        <v/>
      </c>
      <c r="D115" t="str">
        <f ca="1">IF(_SF_CORE!$A$2="BLOCK",NA(),IFERROR(INDEX('Tableau de bord'!$D:$D,SMALL('Tableau de bord'!#REF!,129)),""))</f>
        <v/>
      </c>
      <c r="E115" t="str">
        <f ca="1">IF(_SF_CORE!$A$2="BLOCK",NA(),IFERROR(INDEX('Tableau de bord'!$E:$E,SMALL('Tableau de bord'!#REF!,129)),""))</f>
        <v/>
      </c>
      <c r="J115" t="str">
        <f ca="1">IF(_SF_CORE!$A$2="BLOCK",NA(),IF($B115="","",ROW()))</f>
        <v/>
      </c>
    </row>
    <row r="116" spans="1:10" ht="16" x14ac:dyDescent="0.2">
      <c r="A116" s="132" t="str">
        <f ca="1">IF(_SF_CORE!$A$2="BLOCK",NA(),IFERROR(INDEX('Tableau de bord'!$H:$H,SMALL('Tableau de bord'!#REF!,130)),""))</f>
        <v/>
      </c>
      <c r="B116" t="str">
        <f ca="1">IF(_SF_CORE!$A$2="BLOCK",NA(),IFERROR(INDEX('Tableau de bord'!$I:$I,SMALL('Tableau de bord'!#REF!,130)),""))</f>
        <v/>
      </c>
      <c r="C116" t="str">
        <f ca="1">IF(_SF_CORE!$A$2="BLOCK",NA(),IFERROR(_xlfn.SINGLE(INDEX('Tableau de bord'!#REF!,SMALL('Tableau de bord'!#REF!,130))),""))</f>
        <v/>
      </c>
      <c r="D116" t="str">
        <f ca="1">IF(_SF_CORE!$A$2="BLOCK",NA(),IFERROR(INDEX('Tableau de bord'!$D:$D,SMALL('Tableau de bord'!#REF!,130)),""))</f>
        <v/>
      </c>
      <c r="E116" t="str">
        <f ca="1">IF(_SF_CORE!$A$2="BLOCK",NA(),IFERROR(INDEX('Tableau de bord'!$E:$E,SMALL('Tableau de bord'!#REF!,130)),""))</f>
        <v/>
      </c>
      <c r="J116" t="str">
        <f ca="1">IF(_SF_CORE!$A$2="BLOCK",NA(),IF($B116="","",ROW()))</f>
        <v/>
      </c>
    </row>
    <row r="117" spans="1:10" ht="16" x14ac:dyDescent="0.2">
      <c r="A117" s="132" t="str">
        <f ca="1">IF(_SF_CORE!$A$2="BLOCK",NA(),IFERROR(INDEX('Tableau de bord'!$H:$H,SMALL('Tableau de bord'!#REF!,131)),""))</f>
        <v/>
      </c>
      <c r="B117" t="str">
        <f ca="1">IF(_SF_CORE!$A$2="BLOCK",NA(),IFERROR(INDEX('Tableau de bord'!$I:$I,SMALL('Tableau de bord'!#REF!,131)),""))</f>
        <v/>
      </c>
      <c r="C117" t="str">
        <f ca="1">IF(_SF_CORE!$A$2="BLOCK",NA(),IFERROR(_xlfn.SINGLE(INDEX('Tableau de bord'!#REF!,SMALL('Tableau de bord'!#REF!,131))),""))</f>
        <v/>
      </c>
      <c r="D117" t="str">
        <f ca="1">IF(_SF_CORE!$A$2="BLOCK",NA(),IFERROR(INDEX('Tableau de bord'!$D:$D,SMALL('Tableau de bord'!#REF!,131)),""))</f>
        <v/>
      </c>
      <c r="E117" t="str">
        <f ca="1">IF(_SF_CORE!$A$2="BLOCK",NA(),IFERROR(INDEX('Tableau de bord'!$E:$E,SMALL('Tableau de bord'!#REF!,131)),""))</f>
        <v/>
      </c>
      <c r="J117" t="str">
        <f ca="1">IF(_SF_CORE!$A$2="BLOCK",NA(),IF($B117="","",ROW()))</f>
        <v/>
      </c>
    </row>
    <row r="118" spans="1:10" ht="16" x14ac:dyDescent="0.2">
      <c r="A118" s="132" t="str">
        <f ca="1">IF(_SF_CORE!$A$2="BLOCK",NA(),IFERROR(INDEX('Tableau de bord'!$H:$H,SMALL('Tableau de bord'!#REF!,132)),""))</f>
        <v/>
      </c>
      <c r="B118" t="str">
        <f ca="1">IF(_SF_CORE!$A$2="BLOCK",NA(),IFERROR(INDEX('Tableau de bord'!$I:$I,SMALL('Tableau de bord'!#REF!,132)),""))</f>
        <v/>
      </c>
      <c r="C118" t="str">
        <f ca="1">IF(_SF_CORE!$A$2="BLOCK",NA(),IFERROR(_xlfn.SINGLE(INDEX('Tableau de bord'!#REF!,SMALL('Tableau de bord'!#REF!,132))),""))</f>
        <v/>
      </c>
      <c r="D118" t="str">
        <f ca="1">IF(_SF_CORE!$A$2="BLOCK",NA(),IFERROR(INDEX('Tableau de bord'!$D:$D,SMALL('Tableau de bord'!#REF!,132)),""))</f>
        <v/>
      </c>
      <c r="E118" t="str">
        <f ca="1">IF(_SF_CORE!$A$2="BLOCK",NA(),IFERROR(INDEX('Tableau de bord'!$E:$E,SMALL('Tableau de bord'!#REF!,132)),""))</f>
        <v/>
      </c>
      <c r="J118" t="str">
        <f ca="1">IF(_SF_CORE!$A$2="BLOCK",NA(),IF($B118="","",ROW()))</f>
        <v/>
      </c>
    </row>
    <row r="119" spans="1:10" ht="16" x14ac:dyDescent="0.2">
      <c r="A119" s="132" t="str">
        <f ca="1">IF(_SF_CORE!$A$2="BLOCK",NA(),IFERROR(INDEX('Tableau de bord'!$H:$H,SMALL('Tableau de bord'!#REF!,133)),""))</f>
        <v/>
      </c>
      <c r="B119" t="str">
        <f ca="1">IF(_SF_CORE!$A$2="BLOCK",NA(),IFERROR(INDEX('Tableau de bord'!$I:$I,SMALL('Tableau de bord'!#REF!,133)),""))</f>
        <v/>
      </c>
      <c r="C119" t="str">
        <f ca="1">IF(_SF_CORE!$A$2="BLOCK",NA(),IFERROR(_xlfn.SINGLE(INDEX('Tableau de bord'!#REF!,SMALL('Tableau de bord'!#REF!,133))),""))</f>
        <v/>
      </c>
      <c r="D119" t="str">
        <f ca="1">IF(_SF_CORE!$A$2="BLOCK",NA(),IFERROR(INDEX('Tableau de bord'!$D:$D,SMALL('Tableau de bord'!#REF!,133)),""))</f>
        <v/>
      </c>
      <c r="E119" t="str">
        <f ca="1">IF(_SF_CORE!$A$2="BLOCK",NA(),IFERROR(INDEX('Tableau de bord'!$E:$E,SMALL('Tableau de bord'!#REF!,133)),""))</f>
        <v/>
      </c>
      <c r="J119" t="str">
        <f ca="1">IF(_SF_CORE!$A$2="BLOCK",NA(),IF($B119="","",ROW()))</f>
        <v/>
      </c>
    </row>
    <row r="120" spans="1:10" ht="16" x14ac:dyDescent="0.2">
      <c r="A120" s="132" t="str">
        <f ca="1">IF(_SF_CORE!$A$2="BLOCK",NA(),IFERROR(INDEX('Tableau de bord'!$H:$H,SMALL('Tableau de bord'!#REF!,134)),""))</f>
        <v/>
      </c>
      <c r="B120" t="str">
        <f ca="1">IF(_SF_CORE!$A$2="BLOCK",NA(),IFERROR(INDEX('Tableau de bord'!$I:$I,SMALL('Tableau de bord'!#REF!,134)),""))</f>
        <v/>
      </c>
      <c r="C120" t="str">
        <f ca="1">IF(_SF_CORE!$A$2="BLOCK",NA(),IFERROR(_xlfn.SINGLE(INDEX('Tableau de bord'!#REF!,SMALL('Tableau de bord'!#REF!,134))),""))</f>
        <v/>
      </c>
      <c r="D120" t="str">
        <f ca="1">IF(_SF_CORE!$A$2="BLOCK",NA(),IFERROR(INDEX('Tableau de bord'!$D:$D,SMALL('Tableau de bord'!#REF!,134)),""))</f>
        <v/>
      </c>
      <c r="E120" t="str">
        <f ca="1">IF(_SF_CORE!$A$2="BLOCK",NA(),IFERROR(INDEX('Tableau de bord'!$E:$E,SMALL('Tableau de bord'!#REF!,134)),""))</f>
        <v/>
      </c>
      <c r="J120" t="str">
        <f ca="1">IF(_SF_CORE!$A$2="BLOCK",NA(),IF($B120="","",ROW()))</f>
        <v/>
      </c>
    </row>
    <row r="121" spans="1:10" ht="16" x14ac:dyDescent="0.2">
      <c r="A121" s="132" t="str">
        <f ca="1">IF(_SF_CORE!$A$2="BLOCK",NA(),IFERROR(INDEX('Tableau de bord'!$H:$H,SMALL('Tableau de bord'!#REF!,135)),""))</f>
        <v/>
      </c>
      <c r="B121" t="str">
        <f ca="1">IF(_SF_CORE!$A$2="BLOCK",NA(),IFERROR(INDEX('Tableau de bord'!$I:$I,SMALL('Tableau de bord'!#REF!,135)),""))</f>
        <v/>
      </c>
      <c r="C121" t="str">
        <f ca="1">IF(_SF_CORE!$A$2="BLOCK",NA(),IFERROR(_xlfn.SINGLE(INDEX('Tableau de bord'!#REF!,SMALL('Tableau de bord'!#REF!,135))),""))</f>
        <v/>
      </c>
      <c r="D121" t="str">
        <f ca="1">IF(_SF_CORE!$A$2="BLOCK",NA(),IFERROR(INDEX('Tableau de bord'!$D:$D,SMALL('Tableau de bord'!#REF!,135)),""))</f>
        <v/>
      </c>
      <c r="E121" t="str">
        <f ca="1">IF(_SF_CORE!$A$2="BLOCK",NA(),IFERROR(INDEX('Tableau de bord'!$E:$E,SMALL('Tableau de bord'!#REF!,135)),""))</f>
        <v/>
      </c>
      <c r="J121" t="str">
        <f ca="1">IF(_SF_CORE!$A$2="BLOCK",NA(),IF($B121="","",ROW()))</f>
        <v/>
      </c>
    </row>
    <row r="122" spans="1:10" ht="16" x14ac:dyDescent="0.2">
      <c r="A122" s="132" t="str">
        <f ca="1">IF(_SF_CORE!$A$2="BLOCK",NA(),IFERROR(INDEX('Tableau de bord'!$H:$H,SMALL('Tableau de bord'!#REF!,136)),""))</f>
        <v/>
      </c>
      <c r="B122" t="str">
        <f ca="1">IF(_SF_CORE!$A$2="BLOCK",NA(),IFERROR(INDEX('Tableau de bord'!$I:$I,SMALL('Tableau de bord'!#REF!,136)),""))</f>
        <v/>
      </c>
      <c r="C122" t="str">
        <f ca="1">IF(_SF_CORE!$A$2="BLOCK",NA(),IFERROR(_xlfn.SINGLE(INDEX('Tableau de bord'!#REF!,SMALL('Tableau de bord'!#REF!,136))),""))</f>
        <v/>
      </c>
      <c r="D122" t="str">
        <f ca="1">IF(_SF_CORE!$A$2="BLOCK",NA(),IFERROR(INDEX('Tableau de bord'!$D:$D,SMALL('Tableau de bord'!#REF!,136)),""))</f>
        <v/>
      </c>
      <c r="E122" t="str">
        <f ca="1">IF(_SF_CORE!$A$2="BLOCK",NA(),IFERROR(INDEX('Tableau de bord'!$E:$E,SMALL('Tableau de bord'!#REF!,136)),""))</f>
        <v/>
      </c>
      <c r="J122" t="str">
        <f ca="1">IF(_SF_CORE!$A$2="BLOCK",NA(),IF($B122="","",ROW()))</f>
        <v/>
      </c>
    </row>
    <row r="123" spans="1:10" ht="16" x14ac:dyDescent="0.2">
      <c r="A123" s="132" t="str">
        <f ca="1">IF(_SF_CORE!$A$2="BLOCK",NA(),IFERROR(INDEX('Tableau de bord'!$H:$H,SMALL('Tableau de bord'!#REF!,137)),""))</f>
        <v/>
      </c>
      <c r="B123" t="str">
        <f ca="1">IF(_SF_CORE!$A$2="BLOCK",NA(),IFERROR(INDEX('Tableau de bord'!$I:$I,SMALL('Tableau de bord'!#REF!,137)),""))</f>
        <v/>
      </c>
      <c r="C123" t="str">
        <f ca="1">IF(_SF_CORE!$A$2="BLOCK",NA(),IFERROR(_xlfn.SINGLE(INDEX('Tableau de bord'!#REF!,SMALL('Tableau de bord'!#REF!,137))),""))</f>
        <v/>
      </c>
      <c r="D123" t="str">
        <f ca="1">IF(_SF_CORE!$A$2="BLOCK",NA(),IFERROR(INDEX('Tableau de bord'!$D:$D,SMALL('Tableau de bord'!#REF!,137)),""))</f>
        <v/>
      </c>
      <c r="E123" t="str">
        <f ca="1">IF(_SF_CORE!$A$2="BLOCK",NA(),IFERROR(INDEX('Tableau de bord'!$E:$E,SMALL('Tableau de bord'!#REF!,137)),""))</f>
        <v/>
      </c>
      <c r="J123" t="str">
        <f ca="1">IF(_SF_CORE!$A$2="BLOCK",NA(),IF($B123="","",ROW()))</f>
        <v/>
      </c>
    </row>
    <row r="124" spans="1:10" ht="16" x14ac:dyDescent="0.2">
      <c r="A124" s="132" t="str">
        <f ca="1">IF(_SF_CORE!$A$2="BLOCK",NA(),IFERROR(INDEX('Tableau de bord'!$H:$H,SMALL('Tableau de bord'!#REF!,138)),""))</f>
        <v/>
      </c>
      <c r="B124" t="str">
        <f ca="1">IF(_SF_CORE!$A$2="BLOCK",NA(),IFERROR(INDEX('Tableau de bord'!$I:$I,SMALL('Tableau de bord'!#REF!,138)),""))</f>
        <v/>
      </c>
      <c r="C124" t="str">
        <f ca="1">IF(_SF_CORE!$A$2="BLOCK",NA(),IFERROR(_xlfn.SINGLE(INDEX('Tableau de bord'!#REF!,SMALL('Tableau de bord'!#REF!,138))),""))</f>
        <v/>
      </c>
      <c r="D124" t="str">
        <f ca="1">IF(_SF_CORE!$A$2="BLOCK",NA(),IFERROR(INDEX('Tableau de bord'!$D:$D,SMALL('Tableau de bord'!#REF!,138)),""))</f>
        <v/>
      </c>
      <c r="E124" t="str">
        <f ca="1">IF(_SF_CORE!$A$2="BLOCK",NA(),IFERROR(INDEX('Tableau de bord'!$E:$E,SMALL('Tableau de bord'!#REF!,138)),""))</f>
        <v/>
      </c>
      <c r="J124" t="str">
        <f ca="1">IF(_SF_CORE!$A$2="BLOCK",NA(),IF($B124="","",ROW()))</f>
        <v/>
      </c>
    </row>
    <row r="125" spans="1:10" ht="16" x14ac:dyDescent="0.2">
      <c r="A125" s="132" t="str">
        <f ca="1">IF(_SF_CORE!$A$2="BLOCK",NA(),IFERROR(INDEX('Tableau de bord'!$H:$H,SMALL('Tableau de bord'!#REF!,139)),""))</f>
        <v/>
      </c>
      <c r="B125" t="str">
        <f ca="1">IF(_SF_CORE!$A$2="BLOCK",NA(),IFERROR(INDEX('Tableau de bord'!$I:$I,SMALL('Tableau de bord'!#REF!,139)),""))</f>
        <v/>
      </c>
      <c r="C125" t="str">
        <f ca="1">IF(_SF_CORE!$A$2="BLOCK",NA(),IFERROR(_xlfn.SINGLE(INDEX('Tableau de bord'!#REF!,SMALL('Tableau de bord'!#REF!,139))),""))</f>
        <v/>
      </c>
      <c r="D125" t="str">
        <f ca="1">IF(_SF_CORE!$A$2="BLOCK",NA(),IFERROR(INDEX('Tableau de bord'!$D:$D,SMALL('Tableau de bord'!#REF!,139)),""))</f>
        <v/>
      </c>
      <c r="E125" t="str">
        <f ca="1">IF(_SF_CORE!$A$2="BLOCK",NA(),IFERROR(INDEX('Tableau de bord'!$E:$E,SMALL('Tableau de bord'!#REF!,139)),""))</f>
        <v/>
      </c>
      <c r="J125" t="str">
        <f ca="1">IF(_SF_CORE!$A$2="BLOCK",NA(),IF($B125="","",ROW()))</f>
        <v/>
      </c>
    </row>
    <row r="126" spans="1:10" ht="16" x14ac:dyDescent="0.2">
      <c r="A126" s="132" t="str">
        <f ca="1">IF(_SF_CORE!$A$2="BLOCK",NA(),IFERROR(INDEX('Tableau de bord'!$H:$H,SMALL('Tableau de bord'!#REF!,140)),""))</f>
        <v/>
      </c>
      <c r="B126" t="str">
        <f ca="1">IF(_SF_CORE!$A$2="BLOCK",NA(),IFERROR(INDEX('Tableau de bord'!$I:$I,SMALL('Tableau de bord'!#REF!,140)),""))</f>
        <v/>
      </c>
      <c r="C126" t="str">
        <f ca="1">IF(_SF_CORE!$A$2="BLOCK",NA(),IFERROR(_xlfn.SINGLE(INDEX('Tableau de bord'!#REF!,SMALL('Tableau de bord'!#REF!,140))),""))</f>
        <v/>
      </c>
      <c r="D126" t="str">
        <f ca="1">IF(_SF_CORE!$A$2="BLOCK",NA(),IFERROR(INDEX('Tableau de bord'!$D:$D,SMALL('Tableau de bord'!#REF!,140)),""))</f>
        <v/>
      </c>
      <c r="E126" t="str">
        <f ca="1">IF(_SF_CORE!$A$2="BLOCK",NA(),IFERROR(INDEX('Tableau de bord'!$E:$E,SMALL('Tableau de bord'!#REF!,140)),""))</f>
        <v/>
      </c>
      <c r="J126" t="str">
        <f ca="1">IF(_SF_CORE!$A$2="BLOCK",NA(),IF($B126="","",ROW()))</f>
        <v/>
      </c>
    </row>
    <row r="127" spans="1:10" ht="16" x14ac:dyDescent="0.2">
      <c r="A127" s="132" t="str">
        <f ca="1">IF(_SF_CORE!$A$2="BLOCK",NA(),IFERROR(INDEX('Tableau de bord'!$H:$H,SMALL('Tableau de bord'!#REF!,141)),""))</f>
        <v/>
      </c>
      <c r="B127" t="str">
        <f ca="1">IF(_SF_CORE!$A$2="BLOCK",NA(),IFERROR(INDEX('Tableau de bord'!$I:$I,SMALL('Tableau de bord'!#REF!,141)),""))</f>
        <v/>
      </c>
      <c r="C127" t="str">
        <f ca="1">IF(_SF_CORE!$A$2="BLOCK",NA(),IFERROR(_xlfn.SINGLE(INDEX('Tableau de bord'!#REF!,SMALL('Tableau de bord'!#REF!,141))),""))</f>
        <v/>
      </c>
      <c r="D127" t="str">
        <f ca="1">IF(_SF_CORE!$A$2="BLOCK",NA(),IFERROR(INDEX('Tableau de bord'!$D:$D,SMALL('Tableau de bord'!#REF!,141)),""))</f>
        <v/>
      </c>
      <c r="E127" t="str">
        <f ca="1">IF(_SF_CORE!$A$2="BLOCK",NA(),IFERROR(INDEX('Tableau de bord'!$E:$E,SMALL('Tableau de bord'!#REF!,141)),""))</f>
        <v/>
      </c>
      <c r="J127" t="str">
        <f ca="1">IF(_SF_CORE!$A$2="BLOCK",NA(),IF($B127="","",ROW()))</f>
        <v/>
      </c>
    </row>
    <row r="128" spans="1:10" ht="16" x14ac:dyDescent="0.2">
      <c r="A128" s="132" t="str">
        <f ca="1">IF(_SF_CORE!$A$2="BLOCK",NA(),IFERROR(INDEX('Tableau de bord'!$H:$H,SMALL('Tableau de bord'!#REF!,142)),""))</f>
        <v/>
      </c>
      <c r="B128" t="str">
        <f ca="1">IF(_SF_CORE!$A$2="BLOCK",NA(),IFERROR(INDEX('Tableau de bord'!$I:$I,SMALL('Tableau de bord'!#REF!,142)),""))</f>
        <v/>
      </c>
      <c r="C128" t="str">
        <f ca="1">IF(_SF_CORE!$A$2="BLOCK",NA(),IFERROR(_xlfn.SINGLE(INDEX('Tableau de bord'!#REF!,SMALL('Tableau de bord'!#REF!,142))),""))</f>
        <v/>
      </c>
      <c r="D128" t="str">
        <f ca="1">IF(_SF_CORE!$A$2="BLOCK",NA(),IFERROR(INDEX('Tableau de bord'!$D:$D,SMALL('Tableau de bord'!#REF!,142)),""))</f>
        <v/>
      </c>
      <c r="E128" t="str">
        <f ca="1">IF(_SF_CORE!$A$2="BLOCK",NA(),IFERROR(INDEX('Tableau de bord'!$E:$E,SMALL('Tableau de bord'!#REF!,142)),""))</f>
        <v/>
      </c>
      <c r="J128" t="str">
        <f ca="1">IF(_SF_CORE!$A$2="BLOCK",NA(),IF($B128="","",ROW()))</f>
        <v/>
      </c>
    </row>
    <row r="129" spans="1:10" ht="16" x14ac:dyDescent="0.2">
      <c r="A129" s="132" t="str">
        <f ca="1">IF(_SF_CORE!$A$2="BLOCK",NA(),IFERROR(INDEX('Tableau de bord'!$H:$H,SMALL('Tableau de bord'!#REF!,143)),""))</f>
        <v/>
      </c>
      <c r="B129" t="str">
        <f ca="1">IF(_SF_CORE!$A$2="BLOCK",NA(),IFERROR(INDEX('Tableau de bord'!$I:$I,SMALL('Tableau de bord'!#REF!,143)),""))</f>
        <v/>
      </c>
      <c r="C129" t="str">
        <f ca="1">IF(_SF_CORE!$A$2="BLOCK",NA(),IFERROR(_xlfn.SINGLE(INDEX('Tableau de bord'!#REF!,SMALL('Tableau de bord'!#REF!,143))),""))</f>
        <v/>
      </c>
      <c r="D129" t="str">
        <f ca="1">IF(_SF_CORE!$A$2="BLOCK",NA(),IFERROR(INDEX('Tableau de bord'!$D:$D,SMALL('Tableau de bord'!#REF!,143)),""))</f>
        <v/>
      </c>
      <c r="E129" t="str">
        <f ca="1">IF(_SF_CORE!$A$2="BLOCK",NA(),IFERROR(INDEX('Tableau de bord'!$E:$E,SMALL('Tableau de bord'!#REF!,143)),""))</f>
        <v/>
      </c>
      <c r="J129" t="str">
        <f ca="1">IF(_SF_CORE!$A$2="BLOCK",NA(),IF($B129="","",ROW()))</f>
        <v/>
      </c>
    </row>
    <row r="130" spans="1:10" ht="16" x14ac:dyDescent="0.2">
      <c r="A130" s="132" t="str">
        <f ca="1">IF(_SF_CORE!$A$2="BLOCK",NA(),IFERROR(INDEX('Tableau de bord'!$H:$H,SMALL('Tableau de bord'!#REF!,144)),""))</f>
        <v/>
      </c>
      <c r="B130" t="str">
        <f ca="1">IF(_SF_CORE!$A$2="BLOCK",NA(),IFERROR(INDEX('Tableau de bord'!$I:$I,SMALL('Tableau de bord'!#REF!,144)),""))</f>
        <v/>
      </c>
      <c r="C130" t="str">
        <f ca="1">IF(_SF_CORE!$A$2="BLOCK",NA(),IFERROR(_xlfn.SINGLE(INDEX('Tableau de bord'!#REF!,SMALL('Tableau de bord'!#REF!,144))),""))</f>
        <v/>
      </c>
      <c r="D130" t="str">
        <f ca="1">IF(_SF_CORE!$A$2="BLOCK",NA(),IFERROR(INDEX('Tableau de bord'!$D:$D,SMALL('Tableau de bord'!#REF!,144)),""))</f>
        <v/>
      </c>
      <c r="E130" t="str">
        <f ca="1">IF(_SF_CORE!$A$2="BLOCK",NA(),IFERROR(INDEX('Tableau de bord'!$E:$E,SMALL('Tableau de bord'!#REF!,144)),""))</f>
        <v/>
      </c>
      <c r="J130" t="str">
        <f ca="1">IF(_SF_CORE!$A$2="BLOCK",NA(),IF($B130="","",ROW()))</f>
        <v/>
      </c>
    </row>
    <row r="131" spans="1:10" ht="16" x14ac:dyDescent="0.2">
      <c r="A131" s="132" t="str">
        <f ca="1">IF(_SF_CORE!$A$2="BLOCK",NA(),IFERROR(INDEX('Tableau de bord'!$H:$H,SMALL('Tableau de bord'!#REF!,145)),""))</f>
        <v/>
      </c>
      <c r="B131" t="str">
        <f ca="1">IF(_SF_CORE!$A$2="BLOCK",NA(),IFERROR(INDEX('Tableau de bord'!$I:$I,SMALL('Tableau de bord'!#REF!,145)),""))</f>
        <v/>
      </c>
      <c r="C131" t="str">
        <f ca="1">IF(_SF_CORE!$A$2="BLOCK",NA(),IFERROR(_xlfn.SINGLE(INDEX('Tableau de bord'!#REF!,SMALL('Tableau de bord'!#REF!,145))),""))</f>
        <v/>
      </c>
      <c r="D131" t="str">
        <f ca="1">IF(_SF_CORE!$A$2="BLOCK",NA(),IFERROR(INDEX('Tableau de bord'!$D:$D,SMALL('Tableau de bord'!#REF!,145)),""))</f>
        <v/>
      </c>
      <c r="E131" t="str">
        <f ca="1">IF(_SF_CORE!$A$2="BLOCK",NA(),IFERROR(INDEX('Tableau de bord'!$E:$E,SMALL('Tableau de bord'!#REF!,145)),""))</f>
        <v/>
      </c>
      <c r="J131" t="str">
        <f ca="1">IF(_SF_CORE!$A$2="BLOCK",NA(),IF($B131="","",ROW()))</f>
        <v/>
      </c>
    </row>
    <row r="132" spans="1:10" ht="16" x14ac:dyDescent="0.2">
      <c r="A132" s="132" t="str">
        <f ca="1">IF(_SF_CORE!$A$2="BLOCK",NA(),IFERROR(INDEX('Tableau de bord'!$H:$H,SMALL('Tableau de bord'!#REF!,146)),""))</f>
        <v/>
      </c>
      <c r="B132" t="str">
        <f ca="1">IF(_SF_CORE!$A$2="BLOCK",NA(),IFERROR(INDEX('Tableau de bord'!$I:$I,SMALL('Tableau de bord'!#REF!,146)),""))</f>
        <v/>
      </c>
      <c r="C132" t="str">
        <f ca="1">IF(_SF_CORE!$A$2="BLOCK",NA(),IFERROR(_xlfn.SINGLE(INDEX('Tableau de bord'!#REF!,SMALL('Tableau de bord'!#REF!,146))),""))</f>
        <v/>
      </c>
      <c r="D132" t="str">
        <f ca="1">IF(_SF_CORE!$A$2="BLOCK",NA(),IFERROR(INDEX('Tableau de bord'!$D:$D,SMALL('Tableau de bord'!#REF!,146)),""))</f>
        <v/>
      </c>
      <c r="E132" t="str">
        <f ca="1">IF(_SF_CORE!$A$2="BLOCK",NA(),IFERROR(INDEX('Tableau de bord'!$E:$E,SMALL('Tableau de bord'!#REF!,146)),""))</f>
        <v/>
      </c>
      <c r="J132" t="str">
        <f ca="1">IF(_SF_CORE!$A$2="BLOCK",NA(),IF($B132="","",ROW()))</f>
        <v/>
      </c>
    </row>
    <row r="133" spans="1:10" ht="16" x14ac:dyDescent="0.2">
      <c r="A133" s="132" t="str">
        <f ca="1">IF(_SF_CORE!$A$2="BLOCK",NA(),IFERROR(INDEX('Tableau de bord'!$H:$H,SMALL('Tableau de bord'!#REF!,147)),""))</f>
        <v/>
      </c>
      <c r="B133" t="str">
        <f ca="1">IF(_SF_CORE!$A$2="BLOCK",NA(),IFERROR(INDEX('Tableau de bord'!$I:$I,SMALL('Tableau de bord'!#REF!,147)),""))</f>
        <v/>
      </c>
      <c r="C133" t="str">
        <f ca="1">IF(_SF_CORE!$A$2="BLOCK",NA(),IFERROR(_xlfn.SINGLE(INDEX('Tableau de bord'!#REF!,SMALL('Tableau de bord'!#REF!,147))),""))</f>
        <v/>
      </c>
      <c r="D133" t="str">
        <f ca="1">IF(_SF_CORE!$A$2="BLOCK",NA(),IFERROR(INDEX('Tableau de bord'!$D:$D,SMALL('Tableau de bord'!#REF!,147)),""))</f>
        <v/>
      </c>
      <c r="E133" t="str">
        <f ca="1">IF(_SF_CORE!$A$2="BLOCK",NA(),IFERROR(INDEX('Tableau de bord'!$E:$E,SMALL('Tableau de bord'!#REF!,147)),""))</f>
        <v/>
      </c>
      <c r="J133" t="str">
        <f ca="1">IF(_SF_CORE!$A$2="BLOCK",NA(),IF($B133="","",ROW()))</f>
        <v/>
      </c>
    </row>
    <row r="134" spans="1:10" ht="16" x14ac:dyDescent="0.2">
      <c r="A134" s="132" t="str">
        <f ca="1">IF(_SF_CORE!$A$2="BLOCK",NA(),IFERROR(INDEX('Tableau de bord'!$H:$H,SMALL('Tableau de bord'!#REF!,148)),""))</f>
        <v/>
      </c>
      <c r="B134" t="str">
        <f ca="1">IF(_SF_CORE!$A$2="BLOCK",NA(),IFERROR(INDEX('Tableau de bord'!$I:$I,SMALL('Tableau de bord'!#REF!,148)),""))</f>
        <v/>
      </c>
      <c r="C134" t="str">
        <f ca="1">IF(_SF_CORE!$A$2="BLOCK",NA(),IFERROR(_xlfn.SINGLE(INDEX('Tableau de bord'!#REF!,SMALL('Tableau de bord'!#REF!,148))),""))</f>
        <v/>
      </c>
      <c r="D134" t="str">
        <f ca="1">IF(_SF_CORE!$A$2="BLOCK",NA(),IFERROR(INDEX('Tableau de bord'!$D:$D,SMALL('Tableau de bord'!#REF!,148)),""))</f>
        <v/>
      </c>
      <c r="E134" t="str">
        <f ca="1">IF(_SF_CORE!$A$2="BLOCK",NA(),IFERROR(INDEX('Tableau de bord'!$E:$E,SMALL('Tableau de bord'!#REF!,148)),""))</f>
        <v/>
      </c>
      <c r="J134" t="str">
        <f ca="1">IF(_SF_CORE!$A$2="BLOCK",NA(),IF($B134="","",ROW()))</f>
        <v/>
      </c>
    </row>
    <row r="135" spans="1:10" ht="16" x14ac:dyDescent="0.2">
      <c r="A135" s="132" t="str">
        <f ca="1">IF(_SF_CORE!$A$2="BLOCK",NA(),IFERROR(INDEX('Tableau de bord'!$H:$H,SMALL('Tableau de bord'!#REF!,149)),""))</f>
        <v/>
      </c>
      <c r="B135" t="str">
        <f ca="1">IF(_SF_CORE!$A$2="BLOCK",NA(),IFERROR(INDEX('Tableau de bord'!$I:$I,SMALL('Tableau de bord'!#REF!,149)),""))</f>
        <v/>
      </c>
      <c r="C135" t="str">
        <f ca="1">IF(_SF_CORE!$A$2="BLOCK",NA(),IFERROR(_xlfn.SINGLE(INDEX('Tableau de bord'!#REF!,SMALL('Tableau de bord'!#REF!,149))),""))</f>
        <v/>
      </c>
      <c r="D135" t="str">
        <f ca="1">IF(_SF_CORE!$A$2="BLOCK",NA(),IFERROR(INDEX('Tableau de bord'!$D:$D,SMALL('Tableau de bord'!#REF!,149)),""))</f>
        <v/>
      </c>
      <c r="E135" t="str">
        <f ca="1">IF(_SF_CORE!$A$2="BLOCK",NA(),IFERROR(INDEX('Tableau de bord'!$E:$E,SMALL('Tableau de bord'!#REF!,149)),""))</f>
        <v/>
      </c>
      <c r="J135" t="str">
        <f ca="1">IF(_SF_CORE!$A$2="BLOCK",NA(),IF($B135="","",ROW()))</f>
        <v/>
      </c>
    </row>
    <row r="136" spans="1:10" ht="16" x14ac:dyDescent="0.2">
      <c r="A136" s="132" t="str">
        <f ca="1">IF(_SF_CORE!$A$2="BLOCK",NA(),IFERROR(INDEX('Tableau de bord'!$H:$H,SMALL('Tableau de bord'!#REF!,150)),""))</f>
        <v/>
      </c>
      <c r="B136" t="str">
        <f ca="1">IF(_SF_CORE!$A$2="BLOCK",NA(),IFERROR(INDEX('Tableau de bord'!$I:$I,SMALL('Tableau de bord'!#REF!,150)),""))</f>
        <v/>
      </c>
      <c r="C136" t="str">
        <f ca="1">IF(_SF_CORE!$A$2="BLOCK",NA(),IFERROR(_xlfn.SINGLE(INDEX('Tableau de bord'!#REF!,SMALL('Tableau de bord'!#REF!,150))),""))</f>
        <v/>
      </c>
      <c r="D136" t="str">
        <f ca="1">IF(_SF_CORE!$A$2="BLOCK",NA(),IFERROR(INDEX('Tableau de bord'!$D:$D,SMALL('Tableau de bord'!#REF!,150)),""))</f>
        <v/>
      </c>
      <c r="E136" t="str">
        <f ca="1">IF(_SF_CORE!$A$2="BLOCK",NA(),IFERROR(INDEX('Tableau de bord'!$E:$E,SMALL('Tableau de bord'!#REF!,150)),""))</f>
        <v/>
      </c>
      <c r="J136" t="str">
        <f ca="1">IF(_SF_CORE!$A$2="BLOCK",NA(),IF($B136="","",ROW()))</f>
        <v/>
      </c>
    </row>
    <row r="137" spans="1:10" ht="16" x14ac:dyDescent="0.2">
      <c r="A137" s="132" t="str">
        <f ca="1">IF(_SF_CORE!$A$2="BLOCK",NA(),IFERROR(INDEX('Tableau de bord'!$H:$H,SMALL('Tableau de bord'!#REF!,151)),""))</f>
        <v/>
      </c>
      <c r="B137" t="str">
        <f ca="1">IF(_SF_CORE!$A$2="BLOCK",NA(),IFERROR(INDEX('Tableau de bord'!$I:$I,SMALL('Tableau de bord'!#REF!,151)),""))</f>
        <v/>
      </c>
      <c r="C137" t="str">
        <f ca="1">IF(_SF_CORE!$A$2="BLOCK",NA(),IFERROR(_xlfn.SINGLE(INDEX('Tableau de bord'!#REF!,SMALL('Tableau de bord'!#REF!,151))),""))</f>
        <v/>
      </c>
      <c r="D137" t="str">
        <f ca="1">IF(_SF_CORE!$A$2="BLOCK",NA(),IFERROR(INDEX('Tableau de bord'!$D:$D,SMALL('Tableau de bord'!#REF!,151)),""))</f>
        <v/>
      </c>
      <c r="E137" t="str">
        <f ca="1">IF(_SF_CORE!$A$2="BLOCK",NA(),IFERROR(INDEX('Tableau de bord'!$E:$E,SMALL('Tableau de bord'!#REF!,151)),""))</f>
        <v/>
      </c>
      <c r="J137" t="str">
        <f ca="1">IF(_SF_CORE!$A$2="BLOCK",NA(),IF($B137="","",ROW()))</f>
        <v/>
      </c>
    </row>
    <row r="138" spans="1:10" ht="16" x14ac:dyDescent="0.2">
      <c r="A138" s="132" t="str">
        <f ca="1">IF(_SF_CORE!$A$2="BLOCK",NA(),IFERROR(INDEX('Tableau de bord'!$H:$H,SMALL('Tableau de bord'!#REF!,152)),""))</f>
        <v/>
      </c>
      <c r="B138" t="str">
        <f ca="1">IF(_SF_CORE!$A$2="BLOCK",NA(),IFERROR(INDEX('Tableau de bord'!$I:$I,SMALL('Tableau de bord'!#REF!,152)),""))</f>
        <v/>
      </c>
      <c r="C138" t="str">
        <f ca="1">IF(_SF_CORE!$A$2="BLOCK",NA(),IFERROR(_xlfn.SINGLE(INDEX('Tableau de bord'!#REF!,SMALL('Tableau de bord'!#REF!,152))),""))</f>
        <v/>
      </c>
      <c r="D138" t="str">
        <f ca="1">IF(_SF_CORE!$A$2="BLOCK",NA(),IFERROR(INDEX('Tableau de bord'!$D:$D,SMALL('Tableau de bord'!#REF!,152)),""))</f>
        <v/>
      </c>
      <c r="E138" t="str">
        <f ca="1">IF(_SF_CORE!$A$2="BLOCK",NA(),IFERROR(INDEX('Tableau de bord'!$E:$E,SMALL('Tableau de bord'!#REF!,152)),""))</f>
        <v/>
      </c>
      <c r="J138" t="str">
        <f ca="1">IF(_SF_CORE!$A$2="BLOCK",NA(),IF($B138="","",ROW()))</f>
        <v/>
      </c>
    </row>
    <row r="139" spans="1:10" ht="16" x14ac:dyDescent="0.2">
      <c r="A139" s="132" t="str">
        <f ca="1">IF(_SF_CORE!$A$2="BLOCK",NA(),IFERROR(INDEX('Tableau de bord'!$H:$H,SMALL('Tableau de bord'!#REF!,153)),""))</f>
        <v/>
      </c>
      <c r="B139" t="str">
        <f ca="1">IF(_SF_CORE!$A$2="BLOCK",NA(),IFERROR(INDEX('Tableau de bord'!$I:$I,SMALL('Tableau de bord'!#REF!,153)),""))</f>
        <v/>
      </c>
      <c r="C139" t="str">
        <f ca="1">IF(_SF_CORE!$A$2="BLOCK",NA(),IFERROR(_xlfn.SINGLE(INDEX('Tableau de bord'!#REF!,SMALL('Tableau de bord'!#REF!,153))),""))</f>
        <v/>
      </c>
      <c r="D139" t="str">
        <f ca="1">IF(_SF_CORE!$A$2="BLOCK",NA(),IFERROR(INDEX('Tableau de bord'!$D:$D,SMALL('Tableau de bord'!#REF!,153)),""))</f>
        <v/>
      </c>
      <c r="E139" t="str">
        <f ca="1">IF(_SF_CORE!$A$2="BLOCK",NA(),IFERROR(INDEX('Tableau de bord'!$E:$E,SMALL('Tableau de bord'!#REF!,153)),""))</f>
        <v/>
      </c>
      <c r="J139" t="str">
        <f ca="1">IF(_SF_CORE!$A$2="BLOCK",NA(),IF($B139="","",ROW()))</f>
        <v/>
      </c>
    </row>
    <row r="140" spans="1:10" ht="16" x14ac:dyDescent="0.2">
      <c r="A140" s="132" t="str">
        <f ca="1">IF(_SF_CORE!$A$2="BLOCK",NA(),IFERROR(INDEX('Tableau de bord'!$H:$H,SMALL('Tableau de bord'!#REF!,154)),""))</f>
        <v/>
      </c>
      <c r="B140" t="str">
        <f ca="1">IF(_SF_CORE!$A$2="BLOCK",NA(),IFERROR(INDEX('Tableau de bord'!$I:$I,SMALL('Tableau de bord'!#REF!,154)),""))</f>
        <v/>
      </c>
      <c r="C140" t="str">
        <f ca="1">IF(_SF_CORE!$A$2="BLOCK",NA(),IFERROR(_xlfn.SINGLE(INDEX('Tableau de bord'!#REF!,SMALL('Tableau de bord'!#REF!,154))),""))</f>
        <v/>
      </c>
      <c r="D140" t="str">
        <f ca="1">IF(_SF_CORE!$A$2="BLOCK",NA(),IFERROR(INDEX('Tableau de bord'!$D:$D,SMALL('Tableau de bord'!#REF!,154)),""))</f>
        <v/>
      </c>
      <c r="E140" t="str">
        <f ca="1">IF(_SF_CORE!$A$2="BLOCK",NA(),IFERROR(INDEX('Tableau de bord'!$E:$E,SMALL('Tableau de bord'!#REF!,154)),""))</f>
        <v/>
      </c>
      <c r="J140" t="str">
        <f ca="1">IF(_SF_CORE!$A$2="BLOCK",NA(),IF($B140="","",ROW()))</f>
        <v/>
      </c>
    </row>
    <row r="141" spans="1:10" ht="16" x14ac:dyDescent="0.2">
      <c r="A141" s="132" t="str">
        <f ca="1">IF(_SF_CORE!$A$2="BLOCK",NA(),IFERROR(INDEX('Tableau de bord'!$H:$H,SMALL('Tableau de bord'!#REF!,155)),""))</f>
        <v/>
      </c>
      <c r="B141" t="str">
        <f ca="1">IF(_SF_CORE!$A$2="BLOCK",NA(),IFERROR(INDEX('Tableau de bord'!$I:$I,SMALL('Tableau de bord'!#REF!,155)),""))</f>
        <v/>
      </c>
      <c r="C141" t="str">
        <f ca="1">IF(_SF_CORE!$A$2="BLOCK",NA(),IFERROR(_xlfn.SINGLE(INDEX('Tableau de bord'!#REF!,SMALL('Tableau de bord'!#REF!,155))),""))</f>
        <v/>
      </c>
      <c r="D141" t="str">
        <f ca="1">IF(_SF_CORE!$A$2="BLOCK",NA(),IFERROR(INDEX('Tableau de bord'!$D:$D,SMALL('Tableau de bord'!#REF!,155)),""))</f>
        <v/>
      </c>
      <c r="E141" t="str">
        <f ca="1">IF(_SF_CORE!$A$2="BLOCK",NA(),IFERROR(INDEX('Tableau de bord'!$E:$E,SMALL('Tableau de bord'!#REF!,155)),""))</f>
        <v/>
      </c>
      <c r="J141" t="str">
        <f ca="1">IF(_SF_CORE!$A$2="BLOCK",NA(),IF($B141="","",ROW()))</f>
        <v/>
      </c>
    </row>
    <row r="142" spans="1:10" ht="16" x14ac:dyDescent="0.2">
      <c r="A142" s="132" t="str">
        <f ca="1">IF(_SF_CORE!$A$2="BLOCK",NA(),IFERROR(INDEX('Tableau de bord'!$H:$H,SMALL('Tableau de bord'!#REF!,156)),""))</f>
        <v/>
      </c>
      <c r="B142" t="str">
        <f ca="1">IF(_SF_CORE!$A$2="BLOCK",NA(),IFERROR(INDEX('Tableau de bord'!$I:$I,SMALL('Tableau de bord'!#REF!,156)),""))</f>
        <v/>
      </c>
      <c r="C142" t="str">
        <f ca="1">IF(_SF_CORE!$A$2="BLOCK",NA(),IFERROR(_xlfn.SINGLE(INDEX('Tableau de bord'!#REF!,SMALL('Tableau de bord'!#REF!,156))),""))</f>
        <v/>
      </c>
      <c r="D142" t="str">
        <f ca="1">IF(_SF_CORE!$A$2="BLOCK",NA(),IFERROR(INDEX('Tableau de bord'!$D:$D,SMALL('Tableau de bord'!#REF!,156)),""))</f>
        <v/>
      </c>
      <c r="E142" t="str">
        <f ca="1">IF(_SF_CORE!$A$2="BLOCK",NA(),IFERROR(INDEX('Tableau de bord'!$E:$E,SMALL('Tableau de bord'!#REF!,156)),""))</f>
        <v/>
      </c>
      <c r="J142" t="str">
        <f ca="1">IF(_SF_CORE!$A$2="BLOCK",NA(),IF($B142="","",ROW()))</f>
        <v/>
      </c>
    </row>
    <row r="143" spans="1:10" ht="16" x14ac:dyDescent="0.2">
      <c r="A143" s="132" t="str">
        <f ca="1">IF(_SF_CORE!$A$2="BLOCK",NA(),IFERROR(INDEX('Tableau de bord'!$H:$H,SMALL('Tableau de bord'!#REF!,157)),""))</f>
        <v/>
      </c>
      <c r="B143" t="str">
        <f ca="1">IF(_SF_CORE!$A$2="BLOCK",NA(),IFERROR(INDEX('Tableau de bord'!$I:$I,SMALL('Tableau de bord'!#REF!,157)),""))</f>
        <v/>
      </c>
      <c r="C143" t="str">
        <f ca="1">IF(_SF_CORE!$A$2="BLOCK",NA(),IFERROR(_xlfn.SINGLE(INDEX('Tableau de bord'!#REF!,SMALL('Tableau de bord'!#REF!,157))),""))</f>
        <v/>
      </c>
      <c r="D143" t="str">
        <f ca="1">IF(_SF_CORE!$A$2="BLOCK",NA(),IFERROR(INDEX('Tableau de bord'!$D:$D,SMALL('Tableau de bord'!#REF!,157)),""))</f>
        <v/>
      </c>
      <c r="E143" t="str">
        <f ca="1">IF(_SF_CORE!$A$2="BLOCK",NA(),IFERROR(INDEX('Tableau de bord'!$E:$E,SMALL('Tableau de bord'!#REF!,157)),""))</f>
        <v/>
      </c>
      <c r="J143" t="str">
        <f ca="1">IF(_SF_CORE!$A$2="BLOCK",NA(),IF($B143="","",ROW()))</f>
        <v/>
      </c>
    </row>
    <row r="144" spans="1:10" ht="16" x14ac:dyDescent="0.2">
      <c r="A144" s="132" t="str">
        <f ca="1">IF(_SF_CORE!$A$2="BLOCK",NA(),IFERROR(INDEX('Tableau de bord'!$H:$H,SMALL('Tableau de bord'!#REF!,158)),""))</f>
        <v/>
      </c>
      <c r="B144" t="str">
        <f ca="1">IF(_SF_CORE!$A$2="BLOCK",NA(),IFERROR(INDEX('Tableau de bord'!$I:$I,SMALL('Tableau de bord'!#REF!,158)),""))</f>
        <v/>
      </c>
      <c r="C144" t="str">
        <f ca="1">IF(_SF_CORE!$A$2="BLOCK",NA(),IFERROR(_xlfn.SINGLE(INDEX('Tableau de bord'!#REF!,SMALL('Tableau de bord'!#REF!,158))),""))</f>
        <v/>
      </c>
      <c r="D144" t="str">
        <f ca="1">IF(_SF_CORE!$A$2="BLOCK",NA(),IFERROR(INDEX('Tableau de bord'!$D:$D,SMALL('Tableau de bord'!#REF!,158)),""))</f>
        <v/>
      </c>
      <c r="E144" t="str">
        <f ca="1">IF(_SF_CORE!$A$2="BLOCK",NA(),IFERROR(INDEX('Tableau de bord'!$E:$E,SMALL('Tableau de bord'!#REF!,158)),""))</f>
        <v/>
      </c>
      <c r="J144" t="str">
        <f ca="1">IF(_SF_CORE!$A$2="BLOCK",NA(),IF($B144="","",ROW()))</f>
        <v/>
      </c>
    </row>
    <row r="145" spans="1:10" ht="16" x14ac:dyDescent="0.2">
      <c r="A145" s="132" t="str">
        <f ca="1">IF(_SF_CORE!$A$2="BLOCK",NA(),IFERROR(INDEX('Tableau de bord'!$H:$H,SMALL('Tableau de bord'!#REF!,159)),""))</f>
        <v/>
      </c>
      <c r="B145" t="str">
        <f ca="1">IF(_SF_CORE!$A$2="BLOCK",NA(),IFERROR(INDEX('Tableau de bord'!$I:$I,SMALL('Tableau de bord'!#REF!,159)),""))</f>
        <v/>
      </c>
      <c r="C145" t="str">
        <f ca="1">IF(_SF_CORE!$A$2="BLOCK",NA(),IFERROR(_xlfn.SINGLE(INDEX('Tableau de bord'!#REF!,SMALL('Tableau de bord'!#REF!,159))),""))</f>
        <v/>
      </c>
      <c r="D145" t="str">
        <f ca="1">IF(_SF_CORE!$A$2="BLOCK",NA(),IFERROR(INDEX('Tableau de bord'!$D:$D,SMALL('Tableau de bord'!#REF!,159)),""))</f>
        <v/>
      </c>
      <c r="E145" t="str">
        <f ca="1">IF(_SF_CORE!$A$2="BLOCK",NA(),IFERROR(INDEX('Tableau de bord'!$E:$E,SMALL('Tableau de bord'!#REF!,159)),""))</f>
        <v/>
      </c>
      <c r="J145" t="str">
        <f ca="1">IF(_SF_CORE!$A$2="BLOCK",NA(),IF($B145="","",ROW()))</f>
        <v/>
      </c>
    </row>
    <row r="146" spans="1:10" ht="16" x14ac:dyDescent="0.2">
      <c r="A146" s="132" t="str">
        <f ca="1">IF(_SF_CORE!$A$2="BLOCK",NA(),IFERROR(INDEX('Tableau de bord'!$H:$H,SMALL('Tableau de bord'!#REF!,160)),""))</f>
        <v/>
      </c>
      <c r="B146" t="str">
        <f ca="1">IF(_SF_CORE!$A$2="BLOCK",NA(),IFERROR(INDEX('Tableau de bord'!$I:$I,SMALL('Tableau de bord'!#REF!,160)),""))</f>
        <v/>
      </c>
      <c r="C146" t="str">
        <f ca="1">IF(_SF_CORE!$A$2="BLOCK",NA(),IFERROR(_xlfn.SINGLE(INDEX('Tableau de bord'!#REF!,SMALL('Tableau de bord'!#REF!,160))),""))</f>
        <v/>
      </c>
      <c r="D146" t="str">
        <f ca="1">IF(_SF_CORE!$A$2="BLOCK",NA(),IFERROR(INDEX('Tableau de bord'!$D:$D,SMALL('Tableau de bord'!#REF!,160)),""))</f>
        <v/>
      </c>
      <c r="E146" t="str">
        <f ca="1">IF(_SF_CORE!$A$2="BLOCK",NA(),IFERROR(INDEX('Tableau de bord'!$E:$E,SMALL('Tableau de bord'!#REF!,160)),""))</f>
        <v/>
      </c>
      <c r="J146" t="str">
        <f ca="1">IF(_SF_CORE!$A$2="BLOCK",NA(),IF($B146="","",ROW()))</f>
        <v/>
      </c>
    </row>
    <row r="147" spans="1:10" ht="16" x14ac:dyDescent="0.2">
      <c r="A147" s="132" t="str">
        <f ca="1">IF(_SF_CORE!$A$2="BLOCK",NA(),IFERROR(INDEX('Tableau de bord'!$H:$H,SMALL('Tableau de bord'!#REF!,161)),""))</f>
        <v/>
      </c>
      <c r="B147" t="str">
        <f ca="1">IF(_SF_CORE!$A$2="BLOCK",NA(),IFERROR(INDEX('Tableau de bord'!$I:$I,SMALL('Tableau de bord'!#REF!,161)),""))</f>
        <v/>
      </c>
      <c r="C147" t="str">
        <f ca="1">IF(_SF_CORE!$A$2="BLOCK",NA(),IFERROR(_xlfn.SINGLE(INDEX('Tableau de bord'!#REF!,SMALL('Tableau de bord'!#REF!,161))),""))</f>
        <v/>
      </c>
      <c r="D147" t="str">
        <f ca="1">IF(_SF_CORE!$A$2="BLOCK",NA(),IFERROR(INDEX('Tableau de bord'!$D:$D,SMALL('Tableau de bord'!#REF!,161)),""))</f>
        <v/>
      </c>
      <c r="E147" t="str">
        <f ca="1">IF(_SF_CORE!$A$2="BLOCK",NA(),IFERROR(INDEX('Tableau de bord'!$E:$E,SMALL('Tableau de bord'!#REF!,161)),""))</f>
        <v/>
      </c>
      <c r="J147" t="str">
        <f ca="1">IF(_SF_CORE!$A$2="BLOCK",NA(),IF($B147="","",ROW()))</f>
        <v/>
      </c>
    </row>
    <row r="148" spans="1:10" ht="16" x14ac:dyDescent="0.2">
      <c r="A148" s="132" t="str">
        <f ca="1">IF(_SF_CORE!$A$2="BLOCK",NA(),IFERROR(INDEX('Tableau de bord'!$H:$H,SMALL('Tableau de bord'!#REF!,162)),""))</f>
        <v/>
      </c>
      <c r="B148" t="str">
        <f ca="1">IF(_SF_CORE!$A$2="BLOCK",NA(),IFERROR(INDEX('Tableau de bord'!$I:$I,SMALL('Tableau de bord'!#REF!,162)),""))</f>
        <v/>
      </c>
      <c r="C148" t="str">
        <f ca="1">IF(_SF_CORE!$A$2="BLOCK",NA(),IFERROR(_xlfn.SINGLE(INDEX('Tableau de bord'!#REF!,SMALL('Tableau de bord'!#REF!,162))),""))</f>
        <v/>
      </c>
      <c r="D148" t="str">
        <f ca="1">IF(_SF_CORE!$A$2="BLOCK",NA(),IFERROR(INDEX('Tableau de bord'!$D:$D,SMALL('Tableau de bord'!#REF!,162)),""))</f>
        <v/>
      </c>
      <c r="E148" t="str">
        <f ca="1">IF(_SF_CORE!$A$2="BLOCK",NA(),IFERROR(INDEX('Tableau de bord'!$E:$E,SMALL('Tableau de bord'!#REF!,162)),""))</f>
        <v/>
      </c>
      <c r="J148" t="str">
        <f ca="1">IF(_SF_CORE!$A$2="BLOCK",NA(),IF($B148="","",ROW()))</f>
        <v/>
      </c>
    </row>
    <row r="149" spans="1:10" ht="16" x14ac:dyDescent="0.2">
      <c r="A149" s="132" t="str">
        <f ca="1">IF(_SF_CORE!$A$2="BLOCK",NA(),IFERROR(INDEX('Tableau de bord'!$H:$H,SMALL('Tableau de bord'!#REF!,163)),""))</f>
        <v/>
      </c>
      <c r="B149" t="str">
        <f ca="1">IF(_SF_CORE!$A$2="BLOCK",NA(),IFERROR(INDEX('Tableau de bord'!$I:$I,SMALL('Tableau de bord'!#REF!,163)),""))</f>
        <v/>
      </c>
      <c r="C149" t="str">
        <f ca="1">IF(_SF_CORE!$A$2="BLOCK",NA(),IFERROR(_xlfn.SINGLE(INDEX('Tableau de bord'!#REF!,SMALL('Tableau de bord'!#REF!,163))),""))</f>
        <v/>
      </c>
      <c r="D149" t="str">
        <f ca="1">IF(_SF_CORE!$A$2="BLOCK",NA(),IFERROR(INDEX('Tableau de bord'!$D:$D,SMALL('Tableau de bord'!#REF!,163)),""))</f>
        <v/>
      </c>
      <c r="E149" t="str">
        <f ca="1">IF(_SF_CORE!$A$2="BLOCK",NA(),IFERROR(INDEX('Tableau de bord'!$E:$E,SMALL('Tableau de bord'!#REF!,163)),""))</f>
        <v/>
      </c>
      <c r="J149" t="str">
        <f ca="1">IF(_SF_CORE!$A$2="BLOCK",NA(),IF($B149="","",ROW()))</f>
        <v/>
      </c>
    </row>
    <row r="150" spans="1:10" ht="16" x14ac:dyDescent="0.2">
      <c r="A150" s="132" t="str">
        <f ca="1">IF(_SF_CORE!$A$2="BLOCK",NA(),IFERROR(INDEX('Tableau de bord'!$H:$H,SMALL('Tableau de bord'!#REF!,164)),""))</f>
        <v/>
      </c>
      <c r="B150" t="str">
        <f ca="1">IF(_SF_CORE!$A$2="BLOCK",NA(),IFERROR(INDEX('Tableau de bord'!$I:$I,SMALL('Tableau de bord'!#REF!,164)),""))</f>
        <v/>
      </c>
      <c r="C150" t="str">
        <f ca="1">IF(_SF_CORE!$A$2="BLOCK",NA(),IFERROR(_xlfn.SINGLE(INDEX('Tableau de bord'!#REF!,SMALL('Tableau de bord'!#REF!,164))),""))</f>
        <v/>
      </c>
      <c r="D150" t="str">
        <f ca="1">IF(_SF_CORE!$A$2="BLOCK",NA(),IFERROR(INDEX('Tableau de bord'!$D:$D,SMALL('Tableau de bord'!#REF!,164)),""))</f>
        <v/>
      </c>
      <c r="E150" t="str">
        <f ca="1">IF(_SF_CORE!$A$2="BLOCK",NA(),IFERROR(INDEX('Tableau de bord'!$E:$E,SMALL('Tableau de bord'!#REF!,164)),""))</f>
        <v/>
      </c>
      <c r="J150" t="str">
        <f ca="1">IF(_SF_CORE!$A$2="BLOCK",NA(),IF($B150="","",ROW()))</f>
        <v/>
      </c>
    </row>
    <row r="151" spans="1:10" ht="16" x14ac:dyDescent="0.2">
      <c r="A151" s="132" t="str">
        <f ca="1">IF(_SF_CORE!$A$2="BLOCK",NA(),IFERROR(INDEX('Tableau de bord'!$H:$H,SMALL('Tableau de bord'!#REF!,165)),""))</f>
        <v/>
      </c>
      <c r="B151" t="str">
        <f ca="1">IF(_SF_CORE!$A$2="BLOCK",NA(),IFERROR(INDEX('Tableau de bord'!$I:$I,SMALL('Tableau de bord'!#REF!,165)),""))</f>
        <v/>
      </c>
      <c r="C151" t="str">
        <f ca="1">IF(_SF_CORE!$A$2="BLOCK",NA(),IFERROR(_xlfn.SINGLE(INDEX('Tableau de bord'!#REF!,SMALL('Tableau de bord'!#REF!,165))),""))</f>
        <v/>
      </c>
      <c r="D151" t="str">
        <f ca="1">IF(_SF_CORE!$A$2="BLOCK",NA(),IFERROR(INDEX('Tableau de bord'!$D:$D,SMALL('Tableau de bord'!#REF!,165)),""))</f>
        <v/>
      </c>
      <c r="E151" t="str">
        <f ca="1">IF(_SF_CORE!$A$2="BLOCK",NA(),IFERROR(INDEX('Tableau de bord'!$E:$E,SMALL('Tableau de bord'!#REF!,165)),""))</f>
        <v/>
      </c>
      <c r="J151" t="str">
        <f ca="1">IF(_SF_CORE!$A$2="BLOCK",NA(),IF($B151="","",ROW()))</f>
        <v/>
      </c>
    </row>
    <row r="152" spans="1:10" ht="16" x14ac:dyDescent="0.2">
      <c r="A152" s="132" t="str">
        <f ca="1">IF(_SF_CORE!$A$2="BLOCK",NA(),IFERROR(INDEX('Tableau de bord'!$H:$H,SMALL('Tableau de bord'!#REF!,166)),""))</f>
        <v/>
      </c>
      <c r="B152" t="str">
        <f ca="1">IF(_SF_CORE!$A$2="BLOCK",NA(),IFERROR(INDEX('Tableau de bord'!$I:$I,SMALL('Tableau de bord'!#REF!,166)),""))</f>
        <v/>
      </c>
      <c r="C152" t="str">
        <f ca="1">IF(_SF_CORE!$A$2="BLOCK",NA(),IFERROR(_xlfn.SINGLE(INDEX('Tableau de bord'!#REF!,SMALL('Tableau de bord'!#REF!,166))),""))</f>
        <v/>
      </c>
      <c r="D152" t="str">
        <f ca="1">IF(_SF_CORE!$A$2="BLOCK",NA(),IFERROR(INDEX('Tableau de bord'!$D:$D,SMALL('Tableau de bord'!#REF!,166)),""))</f>
        <v/>
      </c>
      <c r="E152" t="str">
        <f ca="1">IF(_SF_CORE!$A$2="BLOCK",NA(),IFERROR(INDEX('Tableau de bord'!$E:$E,SMALL('Tableau de bord'!#REF!,166)),""))</f>
        <v/>
      </c>
      <c r="J152" t="str">
        <f ca="1">IF(_SF_CORE!$A$2="BLOCK",NA(),IF($B152="","",ROW()))</f>
        <v/>
      </c>
    </row>
    <row r="153" spans="1:10" ht="16" x14ac:dyDescent="0.2">
      <c r="A153" s="132" t="str">
        <f ca="1">IF(_SF_CORE!$A$2="BLOCK",NA(),IFERROR(INDEX('Tableau de bord'!$H:$H,SMALL('Tableau de bord'!#REF!,167)),""))</f>
        <v/>
      </c>
      <c r="B153" t="str">
        <f ca="1">IF(_SF_CORE!$A$2="BLOCK",NA(),IFERROR(INDEX('Tableau de bord'!$I:$I,SMALL('Tableau de bord'!#REF!,167)),""))</f>
        <v/>
      </c>
      <c r="C153" t="str">
        <f ca="1">IF(_SF_CORE!$A$2="BLOCK",NA(),IFERROR(_xlfn.SINGLE(INDEX('Tableau de bord'!#REF!,SMALL('Tableau de bord'!#REF!,167))),""))</f>
        <v/>
      </c>
      <c r="D153" t="str">
        <f ca="1">IF(_SF_CORE!$A$2="BLOCK",NA(),IFERROR(INDEX('Tableau de bord'!$D:$D,SMALL('Tableau de bord'!#REF!,167)),""))</f>
        <v/>
      </c>
      <c r="E153" t="str">
        <f ca="1">IF(_SF_CORE!$A$2="BLOCK",NA(),IFERROR(INDEX('Tableau de bord'!$E:$E,SMALL('Tableau de bord'!#REF!,167)),""))</f>
        <v/>
      </c>
      <c r="J153" t="str">
        <f ca="1">IF(_SF_CORE!$A$2="BLOCK",NA(),IF($B153="","",ROW()))</f>
        <v/>
      </c>
    </row>
    <row r="154" spans="1:10" ht="16" x14ac:dyDescent="0.2">
      <c r="A154" s="132" t="str">
        <f ca="1">IF(_SF_CORE!$A$2="BLOCK",NA(),IFERROR(INDEX('Tableau de bord'!$H:$H,SMALL('Tableau de bord'!#REF!,168)),""))</f>
        <v/>
      </c>
      <c r="B154" t="str">
        <f ca="1">IF(_SF_CORE!$A$2="BLOCK",NA(),IFERROR(INDEX('Tableau de bord'!$I:$I,SMALL('Tableau de bord'!#REF!,168)),""))</f>
        <v/>
      </c>
      <c r="C154" t="str">
        <f ca="1">IF(_SF_CORE!$A$2="BLOCK",NA(),IFERROR(_xlfn.SINGLE(INDEX('Tableau de bord'!#REF!,SMALL('Tableau de bord'!#REF!,168))),""))</f>
        <v/>
      </c>
      <c r="D154" t="str">
        <f ca="1">IF(_SF_CORE!$A$2="BLOCK",NA(),IFERROR(INDEX('Tableau de bord'!$D:$D,SMALL('Tableau de bord'!#REF!,168)),""))</f>
        <v/>
      </c>
      <c r="E154" t="str">
        <f ca="1">IF(_SF_CORE!$A$2="BLOCK",NA(),IFERROR(INDEX('Tableau de bord'!$E:$E,SMALL('Tableau de bord'!#REF!,168)),""))</f>
        <v/>
      </c>
      <c r="J154" t="str">
        <f ca="1">IF(_SF_CORE!$A$2="BLOCK",NA(),IF($B154="","",ROW()))</f>
        <v/>
      </c>
    </row>
    <row r="155" spans="1:10" ht="16" x14ac:dyDescent="0.2">
      <c r="A155" s="132" t="str">
        <f ca="1">IF(_SF_CORE!$A$2="BLOCK",NA(),IFERROR(INDEX('Tableau de bord'!$H:$H,SMALL('Tableau de bord'!#REF!,169)),""))</f>
        <v/>
      </c>
      <c r="B155" t="str">
        <f ca="1">IF(_SF_CORE!$A$2="BLOCK",NA(),IFERROR(INDEX('Tableau de bord'!$I:$I,SMALL('Tableau de bord'!#REF!,169)),""))</f>
        <v/>
      </c>
      <c r="C155" t="str">
        <f ca="1">IF(_SF_CORE!$A$2="BLOCK",NA(),IFERROR(_xlfn.SINGLE(INDEX('Tableau de bord'!#REF!,SMALL('Tableau de bord'!#REF!,169))),""))</f>
        <v/>
      </c>
      <c r="D155" t="str">
        <f ca="1">IF(_SF_CORE!$A$2="BLOCK",NA(),IFERROR(INDEX('Tableau de bord'!$D:$D,SMALL('Tableau de bord'!#REF!,169)),""))</f>
        <v/>
      </c>
      <c r="E155" t="str">
        <f ca="1">IF(_SF_CORE!$A$2="BLOCK",NA(),IFERROR(INDEX('Tableau de bord'!$E:$E,SMALL('Tableau de bord'!#REF!,169)),""))</f>
        <v/>
      </c>
      <c r="J155" t="str">
        <f ca="1">IF(_SF_CORE!$A$2="BLOCK",NA(),IF($B155="","",ROW()))</f>
        <v/>
      </c>
    </row>
    <row r="156" spans="1:10" ht="16" x14ac:dyDescent="0.2">
      <c r="A156" s="132" t="str">
        <f ca="1">IF(_SF_CORE!$A$2="BLOCK",NA(),IFERROR(INDEX('Tableau de bord'!$H:$H,SMALL('Tableau de bord'!#REF!,170)),""))</f>
        <v/>
      </c>
      <c r="B156" t="str">
        <f ca="1">IF(_SF_CORE!$A$2="BLOCK",NA(),IFERROR(INDEX('Tableau de bord'!$I:$I,SMALL('Tableau de bord'!#REF!,170)),""))</f>
        <v/>
      </c>
      <c r="C156" t="str">
        <f ca="1">IF(_SF_CORE!$A$2="BLOCK",NA(),IFERROR(_xlfn.SINGLE(INDEX('Tableau de bord'!#REF!,SMALL('Tableau de bord'!#REF!,170))),""))</f>
        <v/>
      </c>
      <c r="D156" t="str">
        <f ca="1">IF(_SF_CORE!$A$2="BLOCK",NA(),IFERROR(INDEX('Tableau de bord'!$D:$D,SMALL('Tableau de bord'!#REF!,170)),""))</f>
        <v/>
      </c>
      <c r="E156" t="str">
        <f ca="1">IF(_SF_CORE!$A$2="BLOCK",NA(),IFERROR(INDEX('Tableau de bord'!$E:$E,SMALL('Tableau de bord'!#REF!,170)),""))</f>
        <v/>
      </c>
      <c r="J156" t="str">
        <f ca="1">IF(_SF_CORE!$A$2="BLOCK",NA(),IF($B156="","",ROW()))</f>
        <v/>
      </c>
    </row>
    <row r="157" spans="1:10" ht="16" x14ac:dyDescent="0.2">
      <c r="A157" s="132" t="str">
        <f ca="1">IF(_SF_CORE!$A$2="BLOCK",NA(),IFERROR(INDEX('Tableau de bord'!$H:$H,SMALL('Tableau de bord'!#REF!,171)),""))</f>
        <v/>
      </c>
      <c r="B157" t="str">
        <f ca="1">IF(_SF_CORE!$A$2="BLOCK",NA(),IFERROR(INDEX('Tableau de bord'!$I:$I,SMALL('Tableau de bord'!#REF!,171)),""))</f>
        <v/>
      </c>
      <c r="C157" t="str">
        <f ca="1">IF(_SF_CORE!$A$2="BLOCK",NA(),IFERROR(_xlfn.SINGLE(INDEX('Tableau de bord'!#REF!,SMALL('Tableau de bord'!#REF!,171))),""))</f>
        <v/>
      </c>
      <c r="D157" t="str">
        <f ca="1">IF(_SF_CORE!$A$2="BLOCK",NA(),IFERROR(INDEX('Tableau de bord'!$D:$D,SMALL('Tableau de bord'!#REF!,171)),""))</f>
        <v/>
      </c>
      <c r="E157" t="str">
        <f ca="1">IF(_SF_CORE!$A$2="BLOCK",NA(),IFERROR(INDEX('Tableau de bord'!$E:$E,SMALL('Tableau de bord'!#REF!,171)),""))</f>
        <v/>
      </c>
      <c r="J157" t="str">
        <f ca="1">IF(_SF_CORE!$A$2="BLOCK",NA(),IF($B157="","",ROW()))</f>
        <v/>
      </c>
    </row>
    <row r="158" spans="1:10" ht="16" x14ac:dyDescent="0.2">
      <c r="A158" s="132" t="str">
        <f ca="1">IF(_SF_CORE!$A$2="BLOCK",NA(),IFERROR(INDEX('Tableau de bord'!$H:$H,SMALL('Tableau de bord'!#REF!,172)),""))</f>
        <v/>
      </c>
      <c r="B158" t="str">
        <f ca="1">IF(_SF_CORE!$A$2="BLOCK",NA(),IFERROR(INDEX('Tableau de bord'!$I:$I,SMALL('Tableau de bord'!#REF!,172)),""))</f>
        <v/>
      </c>
      <c r="C158" t="str">
        <f ca="1">IF(_SF_CORE!$A$2="BLOCK",NA(),IFERROR(_xlfn.SINGLE(INDEX('Tableau de bord'!#REF!,SMALL('Tableau de bord'!#REF!,172))),""))</f>
        <v/>
      </c>
      <c r="D158" t="str">
        <f ca="1">IF(_SF_CORE!$A$2="BLOCK",NA(),IFERROR(INDEX('Tableau de bord'!$D:$D,SMALL('Tableau de bord'!#REF!,172)),""))</f>
        <v/>
      </c>
      <c r="E158" t="str">
        <f ca="1">IF(_SF_CORE!$A$2="BLOCK",NA(),IFERROR(INDEX('Tableau de bord'!$E:$E,SMALL('Tableau de bord'!#REF!,172)),""))</f>
        <v/>
      </c>
      <c r="J158" t="str">
        <f ca="1">IF(_SF_CORE!$A$2="BLOCK",NA(),IF($B158="","",ROW()))</f>
        <v/>
      </c>
    </row>
    <row r="159" spans="1:10" ht="16" x14ac:dyDescent="0.2">
      <c r="A159" s="132" t="str">
        <f ca="1">IF(_SF_CORE!$A$2="BLOCK",NA(),IFERROR(INDEX('Tableau de bord'!$H:$H,SMALL('Tableau de bord'!#REF!,173)),""))</f>
        <v/>
      </c>
      <c r="B159" t="str">
        <f ca="1">IF(_SF_CORE!$A$2="BLOCK",NA(),IFERROR(INDEX('Tableau de bord'!$I:$I,SMALL('Tableau de bord'!#REF!,173)),""))</f>
        <v/>
      </c>
      <c r="C159" t="str">
        <f ca="1">IF(_SF_CORE!$A$2="BLOCK",NA(),IFERROR(_xlfn.SINGLE(INDEX('Tableau de bord'!#REF!,SMALL('Tableau de bord'!#REF!,173))),""))</f>
        <v/>
      </c>
      <c r="D159" t="str">
        <f ca="1">IF(_SF_CORE!$A$2="BLOCK",NA(),IFERROR(INDEX('Tableau de bord'!$D:$D,SMALL('Tableau de bord'!#REF!,173)),""))</f>
        <v/>
      </c>
      <c r="E159" t="str">
        <f ca="1">IF(_SF_CORE!$A$2="BLOCK",NA(),IFERROR(INDEX('Tableau de bord'!$E:$E,SMALL('Tableau de bord'!#REF!,173)),""))</f>
        <v/>
      </c>
      <c r="J159" t="str">
        <f ca="1">IF(_SF_CORE!$A$2="BLOCK",NA(),IF($B159="","",ROW()))</f>
        <v/>
      </c>
    </row>
    <row r="160" spans="1:10" ht="16" x14ac:dyDescent="0.2">
      <c r="A160" s="132" t="str">
        <f ca="1">IF(_SF_CORE!$A$2="BLOCK",NA(),IFERROR(INDEX('Tableau de bord'!$H:$H,SMALL('Tableau de bord'!#REF!,174)),""))</f>
        <v/>
      </c>
      <c r="B160" t="str">
        <f ca="1">IF(_SF_CORE!$A$2="BLOCK",NA(),IFERROR(INDEX('Tableau de bord'!$I:$I,SMALL('Tableau de bord'!#REF!,174)),""))</f>
        <v/>
      </c>
      <c r="C160" t="str">
        <f ca="1">IF(_SF_CORE!$A$2="BLOCK",NA(),IFERROR(_xlfn.SINGLE(INDEX('Tableau de bord'!#REF!,SMALL('Tableau de bord'!#REF!,174))),""))</f>
        <v/>
      </c>
      <c r="D160" t="str">
        <f ca="1">IF(_SF_CORE!$A$2="BLOCK",NA(),IFERROR(INDEX('Tableau de bord'!$D:$D,SMALL('Tableau de bord'!#REF!,174)),""))</f>
        <v/>
      </c>
      <c r="E160" t="str">
        <f ca="1">IF(_SF_CORE!$A$2="BLOCK",NA(),IFERROR(INDEX('Tableau de bord'!$E:$E,SMALL('Tableau de bord'!#REF!,174)),""))</f>
        <v/>
      </c>
      <c r="J160" t="str">
        <f ca="1">IF(_SF_CORE!$A$2="BLOCK",NA(),IF($B160="","",ROW()))</f>
        <v/>
      </c>
    </row>
    <row r="161" spans="1:10" ht="16" x14ac:dyDescent="0.2">
      <c r="A161" s="132" t="str">
        <f ca="1">IF(_SF_CORE!$A$2="BLOCK",NA(),IFERROR(INDEX('Tableau de bord'!$H:$H,SMALL('Tableau de bord'!#REF!,175)),""))</f>
        <v/>
      </c>
      <c r="B161" t="str">
        <f ca="1">IF(_SF_CORE!$A$2="BLOCK",NA(),IFERROR(INDEX('Tableau de bord'!$I:$I,SMALL('Tableau de bord'!#REF!,175)),""))</f>
        <v/>
      </c>
      <c r="C161" t="str">
        <f ca="1">IF(_SF_CORE!$A$2="BLOCK",NA(),IFERROR(_xlfn.SINGLE(INDEX('Tableau de bord'!#REF!,SMALL('Tableau de bord'!#REF!,175))),""))</f>
        <v/>
      </c>
      <c r="D161" t="str">
        <f ca="1">IF(_SF_CORE!$A$2="BLOCK",NA(),IFERROR(INDEX('Tableau de bord'!$D:$D,SMALL('Tableau de bord'!#REF!,175)),""))</f>
        <v/>
      </c>
      <c r="E161" t="str">
        <f ca="1">IF(_SF_CORE!$A$2="BLOCK",NA(),IFERROR(INDEX('Tableau de bord'!$E:$E,SMALL('Tableau de bord'!#REF!,175)),""))</f>
        <v/>
      </c>
      <c r="J161" t="str">
        <f ca="1">IF(_SF_CORE!$A$2="BLOCK",NA(),IF($B161="","",ROW()))</f>
        <v/>
      </c>
    </row>
    <row r="162" spans="1:10" ht="16" x14ac:dyDescent="0.2">
      <c r="A162" s="132" t="str">
        <f ca="1">IF(_SF_CORE!$A$2="BLOCK",NA(),IFERROR(INDEX('Tableau de bord'!$H:$H,SMALL('Tableau de bord'!#REF!,176)),""))</f>
        <v/>
      </c>
      <c r="B162" t="str">
        <f ca="1">IF(_SF_CORE!$A$2="BLOCK",NA(),IFERROR(INDEX('Tableau de bord'!$I:$I,SMALL('Tableau de bord'!#REF!,176)),""))</f>
        <v/>
      </c>
      <c r="C162" t="str">
        <f ca="1">IF(_SF_CORE!$A$2="BLOCK",NA(),IFERROR(_xlfn.SINGLE(INDEX('Tableau de bord'!#REF!,SMALL('Tableau de bord'!#REF!,176))),""))</f>
        <v/>
      </c>
      <c r="D162" t="str">
        <f ca="1">IF(_SF_CORE!$A$2="BLOCK",NA(),IFERROR(INDEX('Tableau de bord'!$D:$D,SMALL('Tableau de bord'!#REF!,176)),""))</f>
        <v/>
      </c>
      <c r="E162" t="str">
        <f ca="1">IF(_SF_CORE!$A$2="BLOCK",NA(),IFERROR(INDEX('Tableau de bord'!$E:$E,SMALL('Tableau de bord'!#REF!,176)),""))</f>
        <v/>
      </c>
      <c r="J162" t="str">
        <f ca="1">IF(_SF_CORE!$A$2="BLOCK",NA(),IF($B162="","",ROW()))</f>
        <v/>
      </c>
    </row>
    <row r="163" spans="1:10" ht="16" x14ac:dyDescent="0.2">
      <c r="A163" s="132" t="str">
        <f ca="1">IF(_SF_CORE!$A$2="BLOCK",NA(),IFERROR(INDEX('Tableau de bord'!$H:$H,SMALL('Tableau de bord'!#REF!,177)),""))</f>
        <v/>
      </c>
      <c r="B163" t="str">
        <f ca="1">IF(_SF_CORE!$A$2="BLOCK",NA(),IFERROR(INDEX('Tableau de bord'!$I:$I,SMALL('Tableau de bord'!#REF!,177)),""))</f>
        <v/>
      </c>
      <c r="C163" t="str">
        <f ca="1">IF(_SF_CORE!$A$2="BLOCK",NA(),IFERROR(_xlfn.SINGLE(INDEX('Tableau de bord'!#REF!,SMALL('Tableau de bord'!#REF!,177))),""))</f>
        <v/>
      </c>
      <c r="D163" t="str">
        <f ca="1">IF(_SF_CORE!$A$2="BLOCK",NA(),IFERROR(INDEX('Tableau de bord'!$D:$D,SMALL('Tableau de bord'!#REF!,177)),""))</f>
        <v/>
      </c>
      <c r="E163" t="str">
        <f ca="1">IF(_SF_CORE!$A$2="BLOCK",NA(),IFERROR(INDEX('Tableau de bord'!$E:$E,SMALL('Tableau de bord'!#REF!,177)),""))</f>
        <v/>
      </c>
      <c r="J163" t="str">
        <f ca="1">IF(_SF_CORE!$A$2="BLOCK",NA(),IF($B163="","",ROW()))</f>
        <v/>
      </c>
    </row>
    <row r="164" spans="1:10" ht="16" x14ac:dyDescent="0.2">
      <c r="A164" s="132" t="str">
        <f ca="1">IF(_SF_CORE!$A$2="BLOCK",NA(),IFERROR(INDEX('Tableau de bord'!$H:$H,SMALL('Tableau de bord'!#REF!,178)),""))</f>
        <v/>
      </c>
      <c r="B164" t="str">
        <f ca="1">IF(_SF_CORE!$A$2="BLOCK",NA(),IFERROR(INDEX('Tableau de bord'!$I:$I,SMALL('Tableau de bord'!#REF!,178)),""))</f>
        <v/>
      </c>
      <c r="C164" t="str">
        <f ca="1">IF(_SF_CORE!$A$2="BLOCK",NA(),IFERROR(_xlfn.SINGLE(INDEX('Tableau de bord'!#REF!,SMALL('Tableau de bord'!#REF!,178))),""))</f>
        <v/>
      </c>
      <c r="D164" t="str">
        <f ca="1">IF(_SF_CORE!$A$2="BLOCK",NA(),IFERROR(INDEX('Tableau de bord'!$D:$D,SMALL('Tableau de bord'!#REF!,178)),""))</f>
        <v/>
      </c>
      <c r="E164" t="str">
        <f ca="1">IF(_SF_CORE!$A$2="BLOCK",NA(),IFERROR(INDEX('Tableau de bord'!$E:$E,SMALL('Tableau de bord'!#REF!,178)),""))</f>
        <v/>
      </c>
      <c r="J164" t="str">
        <f ca="1">IF(_SF_CORE!$A$2="BLOCK",NA(),IF($B164="","",ROW()))</f>
        <v/>
      </c>
    </row>
    <row r="165" spans="1:10" ht="16" x14ac:dyDescent="0.2">
      <c r="A165" s="132" t="str">
        <f ca="1">IF(_SF_CORE!$A$2="BLOCK",NA(),IFERROR(INDEX('Tableau de bord'!$H:$H,SMALL('Tableau de bord'!#REF!,179)),""))</f>
        <v/>
      </c>
      <c r="B165" t="str">
        <f ca="1">IF(_SF_CORE!$A$2="BLOCK",NA(),IFERROR(INDEX('Tableau de bord'!$I:$I,SMALL('Tableau de bord'!#REF!,179)),""))</f>
        <v/>
      </c>
      <c r="C165" t="str">
        <f ca="1">IF(_SF_CORE!$A$2="BLOCK",NA(),IFERROR(_xlfn.SINGLE(INDEX('Tableau de bord'!#REF!,SMALL('Tableau de bord'!#REF!,179))),""))</f>
        <v/>
      </c>
      <c r="D165" t="str">
        <f ca="1">IF(_SF_CORE!$A$2="BLOCK",NA(),IFERROR(INDEX('Tableau de bord'!$D:$D,SMALL('Tableau de bord'!#REF!,179)),""))</f>
        <v/>
      </c>
      <c r="E165" t="str">
        <f ca="1">IF(_SF_CORE!$A$2="BLOCK",NA(),IFERROR(INDEX('Tableau de bord'!$E:$E,SMALL('Tableau de bord'!#REF!,179)),""))</f>
        <v/>
      </c>
      <c r="J165" t="str">
        <f ca="1">IF(_SF_CORE!$A$2="BLOCK",NA(),IF($B165="","",ROW()))</f>
        <v/>
      </c>
    </row>
    <row r="166" spans="1:10" ht="16" x14ac:dyDescent="0.2">
      <c r="A166" s="132" t="str">
        <f ca="1">IF(_SF_CORE!$A$2="BLOCK",NA(),IFERROR(INDEX('Tableau de bord'!$H:$H,SMALL('Tableau de bord'!#REF!,180)),""))</f>
        <v/>
      </c>
      <c r="B166" t="str">
        <f ca="1">IF(_SF_CORE!$A$2="BLOCK",NA(),IFERROR(INDEX('Tableau de bord'!$I:$I,SMALL('Tableau de bord'!#REF!,180)),""))</f>
        <v/>
      </c>
      <c r="C166" t="str">
        <f ca="1">IF(_SF_CORE!$A$2="BLOCK",NA(),IFERROR(_xlfn.SINGLE(INDEX('Tableau de bord'!#REF!,SMALL('Tableau de bord'!#REF!,180))),""))</f>
        <v/>
      </c>
      <c r="D166" t="str">
        <f ca="1">IF(_SF_CORE!$A$2="BLOCK",NA(),IFERROR(INDEX('Tableau de bord'!$D:$D,SMALL('Tableau de bord'!#REF!,180)),""))</f>
        <v/>
      </c>
      <c r="E166" t="str">
        <f ca="1">IF(_SF_CORE!$A$2="BLOCK",NA(),IFERROR(INDEX('Tableau de bord'!$E:$E,SMALL('Tableau de bord'!#REF!,180)),""))</f>
        <v/>
      </c>
      <c r="J166" t="str">
        <f ca="1">IF(_SF_CORE!$A$2="BLOCK",NA(),IF($B166="","",ROW()))</f>
        <v/>
      </c>
    </row>
    <row r="167" spans="1:10" ht="16" x14ac:dyDescent="0.2">
      <c r="A167" s="132" t="str">
        <f ca="1">IF(_SF_CORE!$A$2="BLOCK",NA(),IFERROR(INDEX('Tableau de bord'!$H:$H,SMALL('Tableau de bord'!#REF!,181)),""))</f>
        <v/>
      </c>
      <c r="B167" t="str">
        <f ca="1">IF(_SF_CORE!$A$2="BLOCK",NA(),IFERROR(INDEX('Tableau de bord'!$I:$I,SMALL('Tableau de bord'!#REF!,181)),""))</f>
        <v/>
      </c>
      <c r="C167" t="str">
        <f ca="1">IF(_SF_CORE!$A$2="BLOCK",NA(),IFERROR(_xlfn.SINGLE(INDEX('Tableau de bord'!#REF!,SMALL('Tableau de bord'!#REF!,181))),""))</f>
        <v/>
      </c>
      <c r="D167" t="str">
        <f ca="1">IF(_SF_CORE!$A$2="BLOCK",NA(),IFERROR(INDEX('Tableau de bord'!$D:$D,SMALL('Tableau de bord'!#REF!,181)),""))</f>
        <v/>
      </c>
      <c r="E167" t="str">
        <f ca="1">IF(_SF_CORE!$A$2="BLOCK",NA(),IFERROR(INDEX('Tableau de bord'!$E:$E,SMALL('Tableau de bord'!#REF!,181)),""))</f>
        <v/>
      </c>
      <c r="J167" t="str">
        <f ca="1">IF(_SF_CORE!$A$2="BLOCK",NA(),IF($B167="","",ROW()))</f>
        <v/>
      </c>
    </row>
    <row r="168" spans="1:10" ht="16" x14ac:dyDescent="0.2">
      <c r="A168" s="132" t="str">
        <f ca="1">IF(_SF_CORE!$A$2="BLOCK",NA(),IFERROR(INDEX('Tableau de bord'!$H:$H,SMALL('Tableau de bord'!#REF!,182)),""))</f>
        <v/>
      </c>
      <c r="B168" t="str">
        <f ca="1">IF(_SF_CORE!$A$2="BLOCK",NA(),IFERROR(INDEX('Tableau de bord'!$I:$I,SMALL('Tableau de bord'!#REF!,182)),""))</f>
        <v/>
      </c>
      <c r="C168" t="str">
        <f ca="1">IF(_SF_CORE!$A$2="BLOCK",NA(),IFERROR(_xlfn.SINGLE(INDEX('Tableau de bord'!#REF!,SMALL('Tableau de bord'!#REF!,182))),""))</f>
        <v/>
      </c>
      <c r="D168" t="str">
        <f ca="1">IF(_SF_CORE!$A$2="BLOCK",NA(),IFERROR(INDEX('Tableau de bord'!$D:$D,SMALL('Tableau de bord'!#REF!,182)),""))</f>
        <v/>
      </c>
      <c r="E168" t="str">
        <f ca="1">IF(_SF_CORE!$A$2="BLOCK",NA(),IFERROR(INDEX('Tableau de bord'!$E:$E,SMALL('Tableau de bord'!#REF!,182)),""))</f>
        <v/>
      </c>
      <c r="J168" t="str">
        <f ca="1">IF(_SF_CORE!$A$2="BLOCK",NA(),IF($B168="","",ROW()))</f>
        <v/>
      </c>
    </row>
    <row r="169" spans="1:10" ht="16" x14ac:dyDescent="0.2">
      <c r="A169" s="132" t="str">
        <f ca="1">IF(_SF_CORE!$A$2="BLOCK",NA(),IFERROR(INDEX('Tableau de bord'!$H:$H,SMALL('Tableau de bord'!#REF!,183)),""))</f>
        <v/>
      </c>
      <c r="B169" t="str">
        <f ca="1">IF(_SF_CORE!$A$2="BLOCK",NA(),IFERROR(INDEX('Tableau de bord'!$I:$I,SMALL('Tableau de bord'!#REF!,183)),""))</f>
        <v/>
      </c>
      <c r="C169" t="str">
        <f ca="1">IF(_SF_CORE!$A$2="BLOCK",NA(),IFERROR(_xlfn.SINGLE(INDEX('Tableau de bord'!#REF!,SMALL('Tableau de bord'!#REF!,183))),""))</f>
        <v/>
      </c>
      <c r="D169" t="str">
        <f ca="1">IF(_SF_CORE!$A$2="BLOCK",NA(),IFERROR(INDEX('Tableau de bord'!$D:$D,SMALL('Tableau de bord'!#REF!,183)),""))</f>
        <v/>
      </c>
      <c r="E169" t="str">
        <f ca="1">IF(_SF_CORE!$A$2="BLOCK",NA(),IFERROR(INDEX('Tableau de bord'!$E:$E,SMALL('Tableau de bord'!#REF!,183)),""))</f>
        <v/>
      </c>
      <c r="J169" t="str">
        <f ca="1">IF(_SF_CORE!$A$2="BLOCK",NA(),IF($B169="","",ROW()))</f>
        <v/>
      </c>
    </row>
    <row r="170" spans="1:10" ht="16" x14ac:dyDescent="0.2">
      <c r="A170" s="132" t="str">
        <f ca="1">IF(_SF_CORE!$A$2="BLOCK",NA(),IFERROR(INDEX('Tableau de bord'!$H:$H,SMALL('Tableau de bord'!#REF!,184)),""))</f>
        <v/>
      </c>
      <c r="B170" t="str">
        <f ca="1">IF(_SF_CORE!$A$2="BLOCK",NA(),IFERROR(INDEX('Tableau de bord'!$I:$I,SMALL('Tableau de bord'!#REF!,184)),""))</f>
        <v/>
      </c>
      <c r="C170" t="str">
        <f ca="1">IF(_SF_CORE!$A$2="BLOCK",NA(),IFERROR(_xlfn.SINGLE(INDEX('Tableau de bord'!#REF!,SMALL('Tableau de bord'!#REF!,184))),""))</f>
        <v/>
      </c>
      <c r="D170" t="str">
        <f ca="1">IF(_SF_CORE!$A$2="BLOCK",NA(),IFERROR(INDEX('Tableau de bord'!$D:$D,SMALL('Tableau de bord'!#REF!,184)),""))</f>
        <v/>
      </c>
      <c r="E170" t="str">
        <f ca="1">IF(_SF_CORE!$A$2="BLOCK",NA(),IFERROR(INDEX('Tableau de bord'!$E:$E,SMALL('Tableau de bord'!#REF!,184)),""))</f>
        <v/>
      </c>
      <c r="J170" t="str">
        <f ca="1">IF(_SF_CORE!$A$2="BLOCK",NA(),IF($B170="","",ROW()))</f>
        <v/>
      </c>
    </row>
    <row r="171" spans="1:10" ht="16" x14ac:dyDescent="0.2">
      <c r="A171" s="132" t="str">
        <f ca="1">IF(_SF_CORE!$A$2="BLOCK",NA(),IFERROR(INDEX('Tableau de bord'!$H:$H,SMALL('Tableau de bord'!#REF!,185)),""))</f>
        <v/>
      </c>
      <c r="B171" t="str">
        <f ca="1">IF(_SF_CORE!$A$2="BLOCK",NA(),IFERROR(INDEX('Tableau de bord'!$I:$I,SMALL('Tableau de bord'!#REF!,185)),""))</f>
        <v/>
      </c>
      <c r="C171" t="str">
        <f ca="1">IF(_SF_CORE!$A$2="BLOCK",NA(),IFERROR(_xlfn.SINGLE(INDEX('Tableau de bord'!#REF!,SMALL('Tableau de bord'!#REF!,185))),""))</f>
        <v/>
      </c>
      <c r="D171" t="str">
        <f ca="1">IF(_SF_CORE!$A$2="BLOCK",NA(),IFERROR(INDEX('Tableau de bord'!$D:$D,SMALL('Tableau de bord'!#REF!,185)),""))</f>
        <v/>
      </c>
      <c r="E171" t="str">
        <f ca="1">IF(_SF_CORE!$A$2="BLOCK",NA(),IFERROR(INDEX('Tableau de bord'!$E:$E,SMALL('Tableau de bord'!#REF!,185)),""))</f>
        <v/>
      </c>
      <c r="J171" t="str">
        <f ca="1">IF(_SF_CORE!$A$2="BLOCK",NA(),IF($B171="","",ROW()))</f>
        <v/>
      </c>
    </row>
    <row r="172" spans="1:10" ht="16" x14ac:dyDescent="0.2">
      <c r="A172" s="132" t="str">
        <f ca="1">IF(_SF_CORE!$A$2="BLOCK",NA(),IFERROR(INDEX('Tableau de bord'!$H:$H,SMALL('Tableau de bord'!#REF!,186)),""))</f>
        <v/>
      </c>
      <c r="B172" t="str">
        <f ca="1">IF(_SF_CORE!$A$2="BLOCK",NA(),IFERROR(INDEX('Tableau de bord'!$I:$I,SMALL('Tableau de bord'!#REF!,186)),""))</f>
        <v/>
      </c>
      <c r="C172" t="str">
        <f ca="1">IF(_SF_CORE!$A$2="BLOCK",NA(),IFERROR(_xlfn.SINGLE(INDEX('Tableau de bord'!#REF!,SMALL('Tableau de bord'!#REF!,186))),""))</f>
        <v/>
      </c>
      <c r="D172" t="str">
        <f ca="1">IF(_SF_CORE!$A$2="BLOCK",NA(),IFERROR(INDEX('Tableau de bord'!$D:$D,SMALL('Tableau de bord'!#REF!,186)),""))</f>
        <v/>
      </c>
      <c r="E172" t="str">
        <f ca="1">IF(_SF_CORE!$A$2="BLOCK",NA(),IFERROR(INDEX('Tableau de bord'!$E:$E,SMALL('Tableau de bord'!#REF!,186)),""))</f>
        <v/>
      </c>
      <c r="J172" t="str">
        <f ca="1">IF(_SF_CORE!$A$2="BLOCK",NA(),IF($B172="","",ROW()))</f>
        <v/>
      </c>
    </row>
    <row r="173" spans="1:10" ht="16" x14ac:dyDescent="0.2">
      <c r="A173" s="132" t="str">
        <f ca="1">IF(_SF_CORE!$A$2="BLOCK",NA(),IFERROR(INDEX('Tableau de bord'!$H:$H,SMALL('Tableau de bord'!#REF!,187)),""))</f>
        <v/>
      </c>
      <c r="B173" t="str">
        <f ca="1">IF(_SF_CORE!$A$2="BLOCK",NA(),IFERROR(INDEX('Tableau de bord'!$I:$I,SMALL('Tableau de bord'!#REF!,187)),""))</f>
        <v/>
      </c>
      <c r="C173" t="str">
        <f ca="1">IF(_SF_CORE!$A$2="BLOCK",NA(),IFERROR(_xlfn.SINGLE(INDEX('Tableau de bord'!#REF!,SMALL('Tableau de bord'!#REF!,187))),""))</f>
        <v/>
      </c>
      <c r="D173" t="str">
        <f ca="1">IF(_SF_CORE!$A$2="BLOCK",NA(),IFERROR(INDEX('Tableau de bord'!$D:$D,SMALL('Tableau de bord'!#REF!,187)),""))</f>
        <v/>
      </c>
      <c r="E173" t="str">
        <f ca="1">IF(_SF_CORE!$A$2="BLOCK",NA(),IFERROR(INDEX('Tableau de bord'!$E:$E,SMALL('Tableau de bord'!#REF!,187)),""))</f>
        <v/>
      </c>
      <c r="J173" t="str">
        <f ca="1">IF(_SF_CORE!$A$2="BLOCK",NA(),IF($B173="","",ROW()))</f>
        <v/>
      </c>
    </row>
    <row r="174" spans="1:10" ht="16" x14ac:dyDescent="0.2">
      <c r="A174" s="132" t="str">
        <f ca="1">IF(_SF_CORE!$A$2="BLOCK",NA(),IFERROR(INDEX('Tableau de bord'!$H:$H,SMALL('Tableau de bord'!#REF!,188)),""))</f>
        <v/>
      </c>
      <c r="B174" t="str">
        <f ca="1">IF(_SF_CORE!$A$2="BLOCK",NA(),IFERROR(INDEX('Tableau de bord'!$I:$I,SMALL('Tableau de bord'!#REF!,188)),""))</f>
        <v/>
      </c>
      <c r="C174" t="str">
        <f ca="1">IF(_SF_CORE!$A$2="BLOCK",NA(),IFERROR(_xlfn.SINGLE(INDEX('Tableau de bord'!#REF!,SMALL('Tableau de bord'!#REF!,188))),""))</f>
        <v/>
      </c>
      <c r="D174" t="str">
        <f ca="1">IF(_SF_CORE!$A$2="BLOCK",NA(),IFERROR(INDEX('Tableau de bord'!$D:$D,SMALL('Tableau de bord'!#REF!,188)),""))</f>
        <v/>
      </c>
      <c r="E174" t="str">
        <f ca="1">IF(_SF_CORE!$A$2="BLOCK",NA(),IFERROR(INDEX('Tableau de bord'!$E:$E,SMALL('Tableau de bord'!#REF!,188)),""))</f>
        <v/>
      </c>
      <c r="J174" t="str">
        <f ca="1">IF(_SF_CORE!$A$2="BLOCK",NA(),IF($B174="","",ROW()))</f>
        <v/>
      </c>
    </row>
    <row r="175" spans="1:10" ht="16" x14ac:dyDescent="0.2">
      <c r="A175" s="132" t="str">
        <f ca="1">IF(_SF_CORE!$A$2="BLOCK",NA(),IFERROR(INDEX('Tableau de bord'!$H:$H,SMALL('Tableau de bord'!#REF!,189)),""))</f>
        <v/>
      </c>
      <c r="B175" t="str">
        <f ca="1">IF(_SF_CORE!$A$2="BLOCK",NA(),IFERROR(INDEX('Tableau de bord'!$I:$I,SMALL('Tableau de bord'!#REF!,189)),""))</f>
        <v/>
      </c>
      <c r="C175" t="str">
        <f ca="1">IF(_SF_CORE!$A$2="BLOCK",NA(),IFERROR(_xlfn.SINGLE(INDEX('Tableau de bord'!#REF!,SMALL('Tableau de bord'!#REF!,189))),""))</f>
        <v/>
      </c>
      <c r="D175" t="str">
        <f ca="1">IF(_SF_CORE!$A$2="BLOCK",NA(),IFERROR(INDEX('Tableau de bord'!$D:$D,SMALL('Tableau de bord'!#REF!,189)),""))</f>
        <v/>
      </c>
      <c r="E175" t="str">
        <f ca="1">IF(_SF_CORE!$A$2="BLOCK",NA(),IFERROR(INDEX('Tableau de bord'!$E:$E,SMALL('Tableau de bord'!#REF!,189)),""))</f>
        <v/>
      </c>
      <c r="J175" t="str">
        <f ca="1">IF(_SF_CORE!$A$2="BLOCK",NA(),IF($B175="","",ROW()))</f>
        <v/>
      </c>
    </row>
    <row r="176" spans="1:10" ht="16" x14ac:dyDescent="0.2">
      <c r="A176" s="132" t="str">
        <f ca="1">IF(_SF_CORE!$A$2="BLOCK",NA(),IFERROR(INDEX('Tableau de bord'!$H:$H,SMALL('Tableau de bord'!#REF!,190)),""))</f>
        <v/>
      </c>
      <c r="B176" t="str">
        <f ca="1">IF(_SF_CORE!$A$2="BLOCK",NA(),IFERROR(INDEX('Tableau de bord'!$I:$I,SMALL('Tableau de bord'!#REF!,190)),""))</f>
        <v/>
      </c>
      <c r="C176" t="str">
        <f ca="1">IF(_SF_CORE!$A$2="BLOCK",NA(),IFERROR(_xlfn.SINGLE(INDEX('Tableau de bord'!#REF!,SMALL('Tableau de bord'!#REF!,190))),""))</f>
        <v/>
      </c>
      <c r="D176" t="str">
        <f ca="1">IF(_SF_CORE!$A$2="BLOCK",NA(),IFERROR(INDEX('Tableau de bord'!$D:$D,SMALL('Tableau de bord'!#REF!,190)),""))</f>
        <v/>
      </c>
      <c r="E176" t="str">
        <f ca="1">IF(_SF_CORE!$A$2="BLOCK",NA(),IFERROR(INDEX('Tableau de bord'!$E:$E,SMALL('Tableau de bord'!#REF!,190)),""))</f>
        <v/>
      </c>
      <c r="J176" t="str">
        <f ca="1">IF(_SF_CORE!$A$2="BLOCK",NA(),IF($B176="","",ROW()))</f>
        <v/>
      </c>
    </row>
    <row r="177" spans="1:10" ht="16" x14ac:dyDescent="0.2">
      <c r="A177" s="132" t="str">
        <f ca="1">IF(_SF_CORE!$A$2="BLOCK",NA(),IFERROR(INDEX('Tableau de bord'!$H:$H,SMALL('Tableau de bord'!#REF!,191)),""))</f>
        <v/>
      </c>
      <c r="B177" t="str">
        <f ca="1">IF(_SF_CORE!$A$2="BLOCK",NA(),IFERROR(INDEX('Tableau de bord'!$I:$I,SMALL('Tableau de bord'!#REF!,191)),""))</f>
        <v/>
      </c>
      <c r="C177" t="str">
        <f ca="1">IF(_SF_CORE!$A$2="BLOCK",NA(),IFERROR(_xlfn.SINGLE(INDEX('Tableau de bord'!#REF!,SMALL('Tableau de bord'!#REF!,191))),""))</f>
        <v/>
      </c>
      <c r="D177" t="str">
        <f ca="1">IF(_SF_CORE!$A$2="BLOCK",NA(),IFERROR(INDEX('Tableau de bord'!$D:$D,SMALL('Tableau de bord'!#REF!,191)),""))</f>
        <v/>
      </c>
      <c r="E177" t="str">
        <f ca="1">IF(_SF_CORE!$A$2="BLOCK",NA(),IFERROR(INDEX('Tableau de bord'!$E:$E,SMALL('Tableau de bord'!#REF!,191)),""))</f>
        <v/>
      </c>
      <c r="J177" t="str">
        <f ca="1">IF(_SF_CORE!$A$2="BLOCK",NA(),IF($B177="","",ROW()))</f>
        <v/>
      </c>
    </row>
    <row r="178" spans="1:10" ht="16" x14ac:dyDescent="0.2">
      <c r="A178" s="132" t="str">
        <f ca="1">IF(_SF_CORE!$A$2="BLOCK",NA(),IFERROR(INDEX('Tableau de bord'!$H:$H,SMALL('Tableau de bord'!#REF!,192)),""))</f>
        <v/>
      </c>
      <c r="B178" t="str">
        <f ca="1">IF(_SF_CORE!$A$2="BLOCK",NA(),IFERROR(INDEX('Tableau de bord'!$I:$I,SMALL('Tableau de bord'!#REF!,192)),""))</f>
        <v/>
      </c>
      <c r="C178" t="str">
        <f ca="1">IF(_SF_CORE!$A$2="BLOCK",NA(),IFERROR(_xlfn.SINGLE(INDEX('Tableau de bord'!#REF!,SMALL('Tableau de bord'!#REF!,192))),""))</f>
        <v/>
      </c>
      <c r="D178" t="str">
        <f ca="1">IF(_SF_CORE!$A$2="BLOCK",NA(),IFERROR(INDEX('Tableau de bord'!$D:$D,SMALL('Tableau de bord'!#REF!,192)),""))</f>
        <v/>
      </c>
      <c r="E178" t="str">
        <f ca="1">IF(_SF_CORE!$A$2="BLOCK",NA(),IFERROR(INDEX('Tableau de bord'!$E:$E,SMALL('Tableau de bord'!#REF!,192)),""))</f>
        <v/>
      </c>
      <c r="J178" t="str">
        <f ca="1">IF(_SF_CORE!$A$2="BLOCK",NA(),IF($B178="","",ROW()))</f>
        <v/>
      </c>
    </row>
    <row r="179" spans="1:10" ht="16" x14ac:dyDescent="0.2">
      <c r="A179" s="132" t="str">
        <f ca="1">IF(_SF_CORE!$A$2="BLOCK",NA(),IFERROR(INDEX('Tableau de bord'!$H:$H,SMALL('Tableau de bord'!#REF!,193)),""))</f>
        <v/>
      </c>
      <c r="B179" t="str">
        <f ca="1">IF(_SF_CORE!$A$2="BLOCK",NA(),IFERROR(INDEX('Tableau de bord'!$I:$I,SMALL('Tableau de bord'!#REF!,193)),""))</f>
        <v/>
      </c>
      <c r="C179" t="str">
        <f ca="1">IF(_SF_CORE!$A$2="BLOCK",NA(),IFERROR(_xlfn.SINGLE(INDEX('Tableau de bord'!#REF!,SMALL('Tableau de bord'!#REF!,193))),""))</f>
        <v/>
      </c>
      <c r="D179" t="str">
        <f ca="1">IF(_SF_CORE!$A$2="BLOCK",NA(),IFERROR(INDEX('Tableau de bord'!$D:$D,SMALL('Tableau de bord'!#REF!,193)),""))</f>
        <v/>
      </c>
      <c r="E179" t="str">
        <f ca="1">IF(_SF_CORE!$A$2="BLOCK",NA(),IFERROR(INDEX('Tableau de bord'!$E:$E,SMALL('Tableau de bord'!#REF!,193)),""))</f>
        <v/>
      </c>
      <c r="J179" t="str">
        <f ca="1">IF(_SF_CORE!$A$2="BLOCK",NA(),IF($B179="","",ROW()))</f>
        <v/>
      </c>
    </row>
    <row r="180" spans="1:10" ht="16" x14ac:dyDescent="0.2">
      <c r="A180" s="132" t="str">
        <f ca="1">IF(_SF_CORE!$A$2="BLOCK",NA(),IFERROR(INDEX('Tableau de bord'!$H:$H,SMALL('Tableau de bord'!#REF!,194)),""))</f>
        <v/>
      </c>
      <c r="B180" t="str">
        <f ca="1">IF(_SF_CORE!$A$2="BLOCK",NA(),IFERROR(INDEX('Tableau de bord'!$I:$I,SMALL('Tableau de bord'!#REF!,194)),""))</f>
        <v/>
      </c>
      <c r="C180" t="str">
        <f ca="1">IF(_SF_CORE!$A$2="BLOCK",NA(),IFERROR(_xlfn.SINGLE(INDEX('Tableau de bord'!#REF!,SMALL('Tableau de bord'!#REF!,194))),""))</f>
        <v/>
      </c>
      <c r="D180" t="str">
        <f ca="1">IF(_SF_CORE!$A$2="BLOCK",NA(),IFERROR(INDEX('Tableau de bord'!$D:$D,SMALL('Tableau de bord'!#REF!,194)),""))</f>
        <v/>
      </c>
      <c r="E180" t="str">
        <f ca="1">IF(_SF_CORE!$A$2="BLOCK",NA(),IFERROR(INDEX('Tableau de bord'!$E:$E,SMALL('Tableau de bord'!#REF!,194)),""))</f>
        <v/>
      </c>
      <c r="J180" t="str">
        <f ca="1">IF(_SF_CORE!$A$2="BLOCK",NA(),IF($B180="","",ROW()))</f>
        <v/>
      </c>
    </row>
    <row r="181" spans="1:10" ht="16" x14ac:dyDescent="0.2">
      <c r="A181" s="132" t="str">
        <f ca="1">IF(_SF_CORE!$A$2="BLOCK",NA(),IFERROR(INDEX('Tableau de bord'!$H:$H,SMALL('Tableau de bord'!#REF!,195)),""))</f>
        <v/>
      </c>
      <c r="B181" t="str">
        <f ca="1">IF(_SF_CORE!$A$2="BLOCK",NA(),IFERROR(INDEX('Tableau de bord'!$I:$I,SMALL('Tableau de bord'!#REF!,195)),""))</f>
        <v/>
      </c>
      <c r="C181" t="str">
        <f ca="1">IF(_SF_CORE!$A$2="BLOCK",NA(),IFERROR(_xlfn.SINGLE(INDEX('Tableau de bord'!#REF!,SMALL('Tableau de bord'!#REF!,195))),""))</f>
        <v/>
      </c>
      <c r="D181" t="str">
        <f ca="1">IF(_SF_CORE!$A$2="BLOCK",NA(),IFERROR(INDEX('Tableau de bord'!$D:$D,SMALL('Tableau de bord'!#REF!,195)),""))</f>
        <v/>
      </c>
      <c r="E181" t="str">
        <f ca="1">IF(_SF_CORE!$A$2="BLOCK",NA(),IFERROR(INDEX('Tableau de bord'!$E:$E,SMALL('Tableau de bord'!#REF!,195)),""))</f>
        <v/>
      </c>
      <c r="J181" t="str">
        <f ca="1">IF(_SF_CORE!$A$2="BLOCK",NA(),IF($B181="","",ROW()))</f>
        <v/>
      </c>
    </row>
    <row r="182" spans="1:10" ht="16" x14ac:dyDescent="0.2">
      <c r="A182" s="132" t="str">
        <f ca="1">IF(_SF_CORE!$A$2="BLOCK",NA(),IFERROR(INDEX('Tableau de bord'!$H:$H,SMALL('Tableau de bord'!#REF!,196)),""))</f>
        <v/>
      </c>
      <c r="B182" t="str">
        <f ca="1">IF(_SF_CORE!$A$2="BLOCK",NA(),IFERROR(INDEX('Tableau de bord'!$I:$I,SMALL('Tableau de bord'!#REF!,196)),""))</f>
        <v/>
      </c>
      <c r="C182" t="str">
        <f ca="1">IF(_SF_CORE!$A$2="BLOCK",NA(),IFERROR(_xlfn.SINGLE(INDEX('Tableau de bord'!#REF!,SMALL('Tableau de bord'!#REF!,196))),""))</f>
        <v/>
      </c>
      <c r="D182" t="str">
        <f ca="1">IF(_SF_CORE!$A$2="BLOCK",NA(),IFERROR(INDEX('Tableau de bord'!$D:$D,SMALL('Tableau de bord'!#REF!,196)),""))</f>
        <v/>
      </c>
      <c r="E182" t="str">
        <f ca="1">IF(_SF_CORE!$A$2="BLOCK",NA(),IFERROR(INDEX('Tableau de bord'!$E:$E,SMALL('Tableau de bord'!#REF!,196)),""))</f>
        <v/>
      </c>
      <c r="J182" t="str">
        <f ca="1">IF(_SF_CORE!$A$2="BLOCK",NA(),IF($B182="","",ROW()))</f>
        <v/>
      </c>
    </row>
    <row r="183" spans="1:10" ht="16" x14ac:dyDescent="0.2">
      <c r="A183" s="132" t="str">
        <f ca="1">IF(_SF_CORE!$A$2="BLOCK",NA(),IFERROR(INDEX('Tableau de bord'!$H:$H,SMALL('Tableau de bord'!#REF!,197)),""))</f>
        <v/>
      </c>
      <c r="B183" t="str">
        <f ca="1">IF(_SF_CORE!$A$2="BLOCK",NA(),IFERROR(INDEX('Tableau de bord'!$I:$I,SMALL('Tableau de bord'!#REF!,197)),""))</f>
        <v/>
      </c>
      <c r="C183" t="str">
        <f ca="1">IF(_SF_CORE!$A$2="BLOCK",NA(),IFERROR(_xlfn.SINGLE(INDEX('Tableau de bord'!#REF!,SMALL('Tableau de bord'!#REF!,197))),""))</f>
        <v/>
      </c>
      <c r="D183" t="str">
        <f ca="1">IF(_SF_CORE!$A$2="BLOCK",NA(),IFERROR(INDEX('Tableau de bord'!$D:$D,SMALL('Tableau de bord'!#REF!,197)),""))</f>
        <v/>
      </c>
      <c r="E183" t="str">
        <f ca="1">IF(_SF_CORE!$A$2="BLOCK",NA(),IFERROR(INDEX('Tableau de bord'!$E:$E,SMALL('Tableau de bord'!#REF!,197)),""))</f>
        <v/>
      </c>
      <c r="J183" t="str">
        <f ca="1">IF(_SF_CORE!$A$2="BLOCK",NA(),IF($B183="","",ROW()))</f>
        <v/>
      </c>
    </row>
    <row r="184" spans="1:10" ht="16" x14ac:dyDescent="0.2">
      <c r="A184" s="132" t="str">
        <f ca="1">IF(_SF_CORE!$A$2="BLOCK",NA(),IFERROR(INDEX('Tableau de bord'!$H:$H,SMALL('Tableau de bord'!#REF!,198)),""))</f>
        <v/>
      </c>
      <c r="B184" t="str">
        <f ca="1">IF(_SF_CORE!$A$2="BLOCK",NA(),IFERROR(INDEX('Tableau de bord'!$I:$I,SMALL('Tableau de bord'!#REF!,198)),""))</f>
        <v/>
      </c>
      <c r="C184" t="str">
        <f ca="1">IF(_SF_CORE!$A$2="BLOCK",NA(),IFERROR(_xlfn.SINGLE(INDEX('Tableau de bord'!#REF!,SMALL('Tableau de bord'!#REF!,198))),""))</f>
        <v/>
      </c>
      <c r="D184" t="str">
        <f ca="1">IF(_SF_CORE!$A$2="BLOCK",NA(),IFERROR(INDEX('Tableau de bord'!$D:$D,SMALL('Tableau de bord'!#REF!,198)),""))</f>
        <v/>
      </c>
      <c r="E184" t="str">
        <f ca="1">IF(_SF_CORE!$A$2="BLOCK",NA(),IFERROR(INDEX('Tableau de bord'!$E:$E,SMALL('Tableau de bord'!#REF!,198)),""))</f>
        <v/>
      </c>
      <c r="J184" t="str">
        <f ca="1">IF(_SF_CORE!$A$2="BLOCK",NA(),IF($B184="","",ROW()))</f>
        <v/>
      </c>
    </row>
    <row r="185" spans="1:10" ht="16" x14ac:dyDescent="0.2">
      <c r="A185" s="132" t="str">
        <f ca="1">IF(_SF_CORE!$A$2="BLOCK",NA(),IFERROR(INDEX('Tableau de bord'!$H:$H,SMALL('Tableau de bord'!#REF!,199)),""))</f>
        <v/>
      </c>
      <c r="B185" t="str">
        <f ca="1">IF(_SF_CORE!$A$2="BLOCK",NA(),IFERROR(INDEX('Tableau de bord'!$I:$I,SMALL('Tableau de bord'!#REF!,199)),""))</f>
        <v/>
      </c>
      <c r="C185" t="str">
        <f ca="1">IF(_SF_CORE!$A$2="BLOCK",NA(),IFERROR(_xlfn.SINGLE(INDEX('Tableau de bord'!#REF!,SMALL('Tableau de bord'!#REF!,199))),""))</f>
        <v/>
      </c>
      <c r="D185" t="str">
        <f ca="1">IF(_SF_CORE!$A$2="BLOCK",NA(),IFERROR(INDEX('Tableau de bord'!$D:$D,SMALL('Tableau de bord'!#REF!,199)),""))</f>
        <v/>
      </c>
      <c r="E185" t="str">
        <f ca="1">IF(_SF_CORE!$A$2="BLOCK",NA(),IFERROR(INDEX('Tableau de bord'!$E:$E,SMALL('Tableau de bord'!#REF!,199)),""))</f>
        <v/>
      </c>
      <c r="J185" t="str">
        <f ca="1">IF(_SF_CORE!$A$2="BLOCK",NA(),IF($B185="","",ROW()))</f>
        <v/>
      </c>
    </row>
    <row r="186" spans="1:10" ht="16" x14ac:dyDescent="0.2">
      <c r="A186" s="132" t="str">
        <f ca="1">IF(_SF_CORE!$A$2="BLOCK",NA(),IFERROR(INDEX('Tableau de bord'!$H:$H,SMALL('Tableau de bord'!#REF!,200)),""))</f>
        <v/>
      </c>
      <c r="B186" t="str">
        <f ca="1">IF(_SF_CORE!$A$2="BLOCK",NA(),IFERROR(INDEX('Tableau de bord'!$I:$I,SMALL('Tableau de bord'!#REF!,200)),""))</f>
        <v/>
      </c>
      <c r="C186" t="str">
        <f ca="1">IF(_SF_CORE!$A$2="BLOCK",NA(),IFERROR(_xlfn.SINGLE(INDEX('Tableau de bord'!#REF!,SMALL('Tableau de bord'!#REF!,200))),""))</f>
        <v/>
      </c>
      <c r="D186" t="str">
        <f ca="1">IF(_SF_CORE!$A$2="BLOCK",NA(),IFERROR(INDEX('Tableau de bord'!$D:$D,SMALL('Tableau de bord'!#REF!,200)),""))</f>
        <v/>
      </c>
      <c r="E186" t="str">
        <f ca="1">IF(_SF_CORE!$A$2="BLOCK",NA(),IFERROR(INDEX('Tableau de bord'!$E:$E,SMALL('Tableau de bord'!#REF!,200)),""))</f>
        <v/>
      </c>
      <c r="J186" t="str">
        <f ca="1">IF(_SF_CORE!$A$2="BLOCK",NA(),IF($B186="","",ROW()))</f>
        <v/>
      </c>
    </row>
    <row r="187" spans="1:10" ht="16" x14ac:dyDescent="0.2">
      <c r="A187" s="132" t="str">
        <f ca="1">IF(_SF_CORE!$A$2="BLOCK",NA(),IFERROR(INDEX('Tableau de bord'!$H:$H,SMALL('Tableau de bord'!#REF!,201)),""))</f>
        <v/>
      </c>
      <c r="B187" t="str">
        <f ca="1">IF(_SF_CORE!$A$2="BLOCK",NA(),IFERROR(INDEX('Tableau de bord'!$I:$I,SMALL('Tableau de bord'!#REF!,201)),""))</f>
        <v/>
      </c>
      <c r="C187" t="str">
        <f ca="1">IF(_SF_CORE!$A$2="BLOCK",NA(),IFERROR(_xlfn.SINGLE(INDEX('Tableau de bord'!#REF!,SMALL('Tableau de bord'!#REF!,201))),""))</f>
        <v/>
      </c>
      <c r="D187" t="str">
        <f ca="1">IF(_SF_CORE!$A$2="BLOCK",NA(),IFERROR(INDEX('Tableau de bord'!$D:$D,SMALL('Tableau de bord'!#REF!,201)),""))</f>
        <v/>
      </c>
      <c r="E187" t="str">
        <f ca="1">IF(_SF_CORE!$A$2="BLOCK",NA(),IFERROR(INDEX('Tableau de bord'!$E:$E,SMALL('Tableau de bord'!#REF!,201)),""))</f>
        <v/>
      </c>
      <c r="J187" t="str">
        <f ca="1">IF(_SF_CORE!$A$2="BLOCK",NA(),IF($B187="","",ROW()))</f>
        <v/>
      </c>
    </row>
    <row r="188" spans="1:10" ht="16" x14ac:dyDescent="0.2">
      <c r="A188" s="132" t="str">
        <f ca="1">IF(_SF_CORE!$A$2="BLOCK",NA(),IFERROR(INDEX('Tableau de bord'!$H:$H,SMALL('Tableau de bord'!#REF!,202)),""))</f>
        <v/>
      </c>
      <c r="B188" t="str">
        <f ca="1">IF(_SF_CORE!$A$2="BLOCK",NA(),IFERROR(INDEX('Tableau de bord'!$I:$I,SMALL('Tableau de bord'!#REF!,202)),""))</f>
        <v/>
      </c>
      <c r="C188" t="str">
        <f ca="1">IF(_SF_CORE!$A$2="BLOCK",NA(),IFERROR(_xlfn.SINGLE(INDEX('Tableau de bord'!#REF!,SMALL('Tableau de bord'!#REF!,202))),""))</f>
        <v/>
      </c>
      <c r="D188" t="str">
        <f ca="1">IF(_SF_CORE!$A$2="BLOCK",NA(),IFERROR(INDEX('Tableau de bord'!$D:$D,SMALL('Tableau de bord'!#REF!,202)),""))</f>
        <v/>
      </c>
      <c r="E188" t="str">
        <f ca="1">IF(_SF_CORE!$A$2="BLOCK",NA(),IFERROR(INDEX('Tableau de bord'!$E:$E,SMALL('Tableau de bord'!#REF!,202)),""))</f>
        <v/>
      </c>
      <c r="J188" t="str">
        <f ca="1">IF(_SF_CORE!$A$2="BLOCK",NA(),IF($B188="","",ROW()))</f>
        <v/>
      </c>
    </row>
    <row r="189" spans="1:10" ht="16" x14ac:dyDescent="0.2">
      <c r="A189" s="132" t="str">
        <f ca="1">IF(_SF_CORE!$A$2="BLOCK",NA(),IFERROR(INDEX('Tableau de bord'!$H:$H,SMALL('Tableau de bord'!#REF!,203)),""))</f>
        <v/>
      </c>
      <c r="B189" t="str">
        <f ca="1">IF(_SF_CORE!$A$2="BLOCK",NA(),IFERROR(INDEX('Tableau de bord'!$I:$I,SMALL('Tableau de bord'!#REF!,203)),""))</f>
        <v/>
      </c>
      <c r="C189" t="str">
        <f ca="1">IF(_SF_CORE!$A$2="BLOCK",NA(),IFERROR(_xlfn.SINGLE(INDEX('Tableau de bord'!#REF!,SMALL('Tableau de bord'!#REF!,203))),""))</f>
        <v/>
      </c>
      <c r="D189" t="str">
        <f ca="1">IF(_SF_CORE!$A$2="BLOCK",NA(),IFERROR(INDEX('Tableau de bord'!$D:$D,SMALL('Tableau de bord'!#REF!,203)),""))</f>
        <v/>
      </c>
      <c r="E189" t="str">
        <f ca="1">IF(_SF_CORE!$A$2="BLOCK",NA(),IFERROR(INDEX('Tableau de bord'!$E:$E,SMALL('Tableau de bord'!#REF!,203)),""))</f>
        <v/>
      </c>
      <c r="J189" t="str">
        <f ca="1">IF(_SF_CORE!$A$2="BLOCK",NA(),IF($B189="","",ROW()))</f>
        <v/>
      </c>
    </row>
    <row r="190" spans="1:10" ht="16" x14ac:dyDescent="0.2">
      <c r="A190" s="132" t="str">
        <f ca="1">IF(_SF_CORE!$A$2="BLOCK",NA(),IFERROR(INDEX('Tableau de bord'!$H:$H,SMALL('Tableau de bord'!#REF!,204)),""))</f>
        <v/>
      </c>
      <c r="B190" t="str">
        <f ca="1">IF(_SF_CORE!$A$2="BLOCK",NA(),IFERROR(INDEX('Tableau de bord'!$I:$I,SMALL('Tableau de bord'!#REF!,204)),""))</f>
        <v/>
      </c>
      <c r="C190" t="str">
        <f ca="1">IF(_SF_CORE!$A$2="BLOCK",NA(),IFERROR(_xlfn.SINGLE(INDEX('Tableau de bord'!#REF!,SMALL('Tableau de bord'!#REF!,204))),""))</f>
        <v/>
      </c>
      <c r="D190" t="str">
        <f ca="1">IF(_SF_CORE!$A$2="BLOCK",NA(),IFERROR(INDEX('Tableau de bord'!$D:$D,SMALL('Tableau de bord'!#REF!,204)),""))</f>
        <v/>
      </c>
      <c r="E190" t="str">
        <f ca="1">IF(_SF_CORE!$A$2="BLOCK",NA(),IFERROR(INDEX('Tableau de bord'!$E:$E,SMALL('Tableau de bord'!#REF!,204)),""))</f>
        <v/>
      </c>
      <c r="J190" t="str">
        <f ca="1">IF(_SF_CORE!$A$2="BLOCK",NA(),IF($B190="","",ROW()))</f>
        <v/>
      </c>
    </row>
    <row r="191" spans="1:10" ht="16" x14ac:dyDescent="0.2">
      <c r="A191" s="132" t="str">
        <f ca="1">IF(_SF_CORE!$A$2="BLOCK",NA(),IFERROR(INDEX('Tableau de bord'!$H:$H,SMALL('Tableau de bord'!#REF!,205)),""))</f>
        <v/>
      </c>
      <c r="B191" t="str">
        <f ca="1">IF(_SF_CORE!$A$2="BLOCK",NA(),IFERROR(INDEX('Tableau de bord'!$I:$I,SMALL('Tableau de bord'!#REF!,205)),""))</f>
        <v/>
      </c>
      <c r="C191" t="str">
        <f ca="1">IF(_SF_CORE!$A$2="BLOCK",NA(),IFERROR(_xlfn.SINGLE(INDEX('Tableau de bord'!#REF!,SMALL('Tableau de bord'!#REF!,205))),""))</f>
        <v/>
      </c>
      <c r="D191" t="str">
        <f ca="1">IF(_SF_CORE!$A$2="BLOCK",NA(),IFERROR(INDEX('Tableau de bord'!$D:$D,SMALL('Tableau de bord'!#REF!,205)),""))</f>
        <v/>
      </c>
      <c r="E191" t="str">
        <f ca="1">IF(_SF_CORE!$A$2="BLOCK",NA(),IFERROR(INDEX('Tableau de bord'!$E:$E,SMALL('Tableau de bord'!#REF!,205)),""))</f>
        <v/>
      </c>
      <c r="J191" t="str">
        <f ca="1">IF(_SF_CORE!$A$2="BLOCK",NA(),IF($B191="","",ROW()))</f>
        <v/>
      </c>
    </row>
    <row r="192" spans="1:10" ht="16" x14ac:dyDescent="0.2">
      <c r="A192" s="132" t="str">
        <f ca="1">IF(_SF_CORE!$A$2="BLOCK",NA(),IFERROR(INDEX('Tableau de bord'!$H:$H,SMALL('Tableau de bord'!#REF!,206)),""))</f>
        <v/>
      </c>
      <c r="B192" t="str">
        <f ca="1">IF(_SF_CORE!$A$2="BLOCK",NA(),IFERROR(INDEX('Tableau de bord'!$I:$I,SMALL('Tableau de bord'!#REF!,206)),""))</f>
        <v/>
      </c>
      <c r="C192" t="str">
        <f ca="1">IF(_SF_CORE!$A$2="BLOCK",NA(),IFERROR(_xlfn.SINGLE(INDEX('Tableau de bord'!#REF!,SMALL('Tableau de bord'!#REF!,206))),""))</f>
        <v/>
      </c>
      <c r="D192" t="str">
        <f ca="1">IF(_SF_CORE!$A$2="BLOCK",NA(),IFERROR(INDEX('Tableau de bord'!$D:$D,SMALL('Tableau de bord'!#REF!,206)),""))</f>
        <v/>
      </c>
      <c r="E192" t="str">
        <f ca="1">IF(_SF_CORE!$A$2="BLOCK",NA(),IFERROR(INDEX('Tableau de bord'!$E:$E,SMALL('Tableau de bord'!#REF!,206)),""))</f>
        <v/>
      </c>
      <c r="J192" t="str">
        <f ca="1">IF(_SF_CORE!$A$2="BLOCK",NA(),IF($B192="","",ROW()))</f>
        <v/>
      </c>
    </row>
    <row r="193" spans="1:10" ht="16" x14ac:dyDescent="0.2">
      <c r="A193" s="132" t="str">
        <f ca="1">IF(_SF_CORE!$A$2="BLOCK",NA(),IFERROR(INDEX('Tableau de bord'!$H:$H,SMALL('Tableau de bord'!#REF!,207)),""))</f>
        <v/>
      </c>
      <c r="B193" t="str">
        <f ca="1">IF(_SF_CORE!$A$2="BLOCK",NA(),IFERROR(INDEX('Tableau de bord'!$I:$I,SMALL('Tableau de bord'!#REF!,207)),""))</f>
        <v/>
      </c>
      <c r="C193" t="str">
        <f ca="1">IF(_SF_CORE!$A$2="BLOCK",NA(),IFERROR(_xlfn.SINGLE(INDEX('Tableau de bord'!#REF!,SMALL('Tableau de bord'!#REF!,207))),""))</f>
        <v/>
      </c>
      <c r="D193" t="str">
        <f ca="1">IF(_SF_CORE!$A$2="BLOCK",NA(),IFERROR(INDEX('Tableau de bord'!$D:$D,SMALL('Tableau de bord'!#REF!,207)),""))</f>
        <v/>
      </c>
      <c r="E193" t="str">
        <f ca="1">IF(_SF_CORE!$A$2="BLOCK",NA(),IFERROR(INDEX('Tableau de bord'!$E:$E,SMALL('Tableau de bord'!#REF!,207)),""))</f>
        <v/>
      </c>
      <c r="J193" t="str">
        <f ca="1">IF(_SF_CORE!$A$2="BLOCK",NA(),IF($B193="","",ROW()))</f>
        <v/>
      </c>
    </row>
    <row r="194" spans="1:10" ht="16" x14ac:dyDescent="0.2">
      <c r="A194" s="132" t="str">
        <f ca="1">IF(_SF_CORE!$A$2="BLOCK",NA(),IFERROR(INDEX('Tableau de bord'!$H:$H,SMALL('Tableau de bord'!#REF!,208)),""))</f>
        <v/>
      </c>
      <c r="B194" t="str">
        <f ca="1">IF(_SF_CORE!$A$2="BLOCK",NA(),IFERROR(INDEX('Tableau de bord'!$I:$I,SMALL('Tableau de bord'!#REF!,208)),""))</f>
        <v/>
      </c>
      <c r="C194" t="str">
        <f ca="1">IF(_SF_CORE!$A$2="BLOCK",NA(),IFERROR(_xlfn.SINGLE(INDEX('Tableau de bord'!#REF!,SMALL('Tableau de bord'!#REF!,208))),""))</f>
        <v/>
      </c>
      <c r="D194" t="str">
        <f ca="1">IF(_SF_CORE!$A$2="BLOCK",NA(),IFERROR(INDEX('Tableau de bord'!$D:$D,SMALL('Tableau de bord'!#REF!,208)),""))</f>
        <v/>
      </c>
      <c r="E194" t="str">
        <f ca="1">IF(_SF_CORE!$A$2="BLOCK",NA(),IFERROR(INDEX('Tableau de bord'!$E:$E,SMALL('Tableau de bord'!#REF!,208)),""))</f>
        <v/>
      </c>
      <c r="J194" t="str">
        <f ca="1">IF(_SF_CORE!$A$2="BLOCK",NA(),IF($B194="","",ROW()))</f>
        <v/>
      </c>
    </row>
    <row r="195" spans="1:10" ht="16" x14ac:dyDescent="0.2">
      <c r="A195" s="132" t="str">
        <f ca="1">IF(_SF_CORE!$A$2="BLOCK",NA(),IFERROR(INDEX('Tableau de bord'!$H:$H,SMALL('Tableau de bord'!#REF!,209)),""))</f>
        <v/>
      </c>
      <c r="B195" t="str">
        <f ca="1">IF(_SF_CORE!$A$2="BLOCK",NA(),IFERROR(INDEX('Tableau de bord'!$I:$I,SMALL('Tableau de bord'!#REF!,209)),""))</f>
        <v/>
      </c>
      <c r="C195" t="str">
        <f ca="1">IF(_SF_CORE!$A$2="BLOCK",NA(),IFERROR(_xlfn.SINGLE(INDEX('Tableau de bord'!#REF!,SMALL('Tableau de bord'!#REF!,209))),""))</f>
        <v/>
      </c>
      <c r="D195" t="str">
        <f ca="1">IF(_SF_CORE!$A$2="BLOCK",NA(),IFERROR(INDEX('Tableau de bord'!$D:$D,SMALL('Tableau de bord'!#REF!,209)),""))</f>
        <v/>
      </c>
      <c r="E195" t="str">
        <f ca="1">IF(_SF_CORE!$A$2="BLOCK",NA(),IFERROR(INDEX('Tableau de bord'!$E:$E,SMALL('Tableau de bord'!#REF!,209)),""))</f>
        <v/>
      </c>
      <c r="J195" t="str">
        <f ca="1">IF(_SF_CORE!$A$2="BLOCK",NA(),IF($B195="","",ROW()))</f>
        <v/>
      </c>
    </row>
    <row r="196" spans="1:10" ht="16" x14ac:dyDescent="0.2">
      <c r="A196" s="132" t="str">
        <f ca="1">IF(_SF_CORE!$A$2="BLOCK",NA(),IFERROR(INDEX('Tableau de bord'!$H:$H,SMALL('Tableau de bord'!#REF!,210)),""))</f>
        <v/>
      </c>
      <c r="B196" t="str">
        <f ca="1">IF(_SF_CORE!$A$2="BLOCK",NA(),IFERROR(INDEX('Tableau de bord'!$I:$I,SMALL('Tableau de bord'!#REF!,210)),""))</f>
        <v/>
      </c>
      <c r="C196" t="str">
        <f ca="1">IF(_SF_CORE!$A$2="BLOCK",NA(),IFERROR(_xlfn.SINGLE(INDEX('Tableau de bord'!#REF!,SMALL('Tableau de bord'!#REF!,210))),""))</f>
        <v/>
      </c>
      <c r="D196" t="str">
        <f ca="1">IF(_SF_CORE!$A$2="BLOCK",NA(),IFERROR(INDEX('Tableau de bord'!$D:$D,SMALL('Tableau de bord'!#REF!,210)),""))</f>
        <v/>
      </c>
      <c r="E196" t="str">
        <f ca="1">IF(_SF_CORE!$A$2="BLOCK",NA(),IFERROR(INDEX('Tableau de bord'!$E:$E,SMALL('Tableau de bord'!#REF!,210)),""))</f>
        <v/>
      </c>
      <c r="J196" t="str">
        <f ca="1">IF(_SF_CORE!$A$2="BLOCK",NA(),IF($B196="","",ROW()))</f>
        <v/>
      </c>
    </row>
    <row r="197" spans="1:10" ht="16" x14ac:dyDescent="0.2">
      <c r="A197" s="132" t="str">
        <f ca="1">IF(_SF_CORE!$A$2="BLOCK",NA(),IFERROR(INDEX('Tableau de bord'!$H:$H,SMALL('Tableau de bord'!#REF!,211)),""))</f>
        <v/>
      </c>
      <c r="B197" t="str">
        <f ca="1">IF(_SF_CORE!$A$2="BLOCK",NA(),IFERROR(INDEX('Tableau de bord'!$I:$I,SMALL('Tableau de bord'!#REF!,211)),""))</f>
        <v/>
      </c>
      <c r="C197" t="str">
        <f ca="1">IF(_SF_CORE!$A$2="BLOCK",NA(),IFERROR(_xlfn.SINGLE(INDEX('Tableau de bord'!#REF!,SMALL('Tableau de bord'!#REF!,211))),""))</f>
        <v/>
      </c>
      <c r="D197" t="str">
        <f ca="1">IF(_SF_CORE!$A$2="BLOCK",NA(),IFERROR(INDEX('Tableau de bord'!$D:$D,SMALL('Tableau de bord'!#REF!,211)),""))</f>
        <v/>
      </c>
      <c r="E197" t="str">
        <f ca="1">IF(_SF_CORE!$A$2="BLOCK",NA(),IFERROR(INDEX('Tableau de bord'!$E:$E,SMALL('Tableau de bord'!#REF!,211)),""))</f>
        <v/>
      </c>
      <c r="J197" t="str">
        <f ca="1">IF(_SF_CORE!$A$2="BLOCK",NA(),IF($B197="","",ROW()))</f>
        <v/>
      </c>
    </row>
    <row r="198" spans="1:10" ht="16" x14ac:dyDescent="0.2">
      <c r="A198" s="132" t="str">
        <f ca="1">IF(_SF_CORE!$A$2="BLOCK",NA(),IFERROR(INDEX('Tableau de bord'!$H:$H,SMALL('Tableau de bord'!#REF!,212)),""))</f>
        <v/>
      </c>
      <c r="B198" t="str">
        <f ca="1">IF(_SF_CORE!$A$2="BLOCK",NA(),IFERROR(INDEX('Tableau de bord'!$I:$I,SMALL('Tableau de bord'!#REF!,212)),""))</f>
        <v/>
      </c>
      <c r="C198" t="str">
        <f ca="1">IF(_SF_CORE!$A$2="BLOCK",NA(),IFERROR(_xlfn.SINGLE(INDEX('Tableau de bord'!#REF!,SMALL('Tableau de bord'!#REF!,212))),""))</f>
        <v/>
      </c>
      <c r="D198" t="str">
        <f ca="1">IF(_SF_CORE!$A$2="BLOCK",NA(),IFERROR(INDEX('Tableau de bord'!$D:$D,SMALL('Tableau de bord'!#REF!,212)),""))</f>
        <v/>
      </c>
      <c r="E198" t="str">
        <f ca="1">IF(_SF_CORE!$A$2="BLOCK",NA(),IFERROR(INDEX('Tableau de bord'!$E:$E,SMALL('Tableau de bord'!#REF!,212)),""))</f>
        <v/>
      </c>
      <c r="J198" t="str">
        <f ca="1">IF(_SF_CORE!$A$2="BLOCK",NA(),IF($B198="","",ROW()))</f>
        <v/>
      </c>
    </row>
    <row r="199" spans="1:10" ht="16" x14ac:dyDescent="0.2">
      <c r="A199" s="132" t="str">
        <f ca="1">IF(_SF_CORE!$A$2="BLOCK",NA(),IFERROR(INDEX('Tableau de bord'!$H:$H,SMALL('Tableau de bord'!#REF!,213)),""))</f>
        <v/>
      </c>
      <c r="B199" t="str">
        <f ca="1">IF(_SF_CORE!$A$2="BLOCK",NA(),IFERROR(INDEX('Tableau de bord'!$I:$I,SMALL('Tableau de bord'!#REF!,213)),""))</f>
        <v/>
      </c>
      <c r="C199" t="str">
        <f ca="1">IF(_SF_CORE!$A$2="BLOCK",NA(),IFERROR(_xlfn.SINGLE(INDEX('Tableau de bord'!#REF!,SMALL('Tableau de bord'!#REF!,213))),""))</f>
        <v/>
      </c>
      <c r="D199" t="str">
        <f ca="1">IF(_SF_CORE!$A$2="BLOCK",NA(),IFERROR(INDEX('Tableau de bord'!$D:$D,SMALL('Tableau de bord'!#REF!,213)),""))</f>
        <v/>
      </c>
      <c r="E199" t="str">
        <f ca="1">IF(_SF_CORE!$A$2="BLOCK",NA(),IFERROR(INDEX('Tableau de bord'!$E:$E,SMALL('Tableau de bord'!#REF!,213)),""))</f>
        <v/>
      </c>
      <c r="J199" t="str">
        <f ca="1">IF(_SF_CORE!$A$2="BLOCK",NA(),IF($B199="","",ROW()))</f>
        <v/>
      </c>
    </row>
    <row r="200" spans="1:10" ht="16" x14ac:dyDescent="0.2">
      <c r="A200" s="132" t="str">
        <f ca="1">IF(_SF_CORE!$A$2="BLOCK",NA(),IFERROR(INDEX('Tableau de bord'!$H:$H,SMALL('Tableau de bord'!#REF!,214)),""))</f>
        <v/>
      </c>
      <c r="B200" t="str">
        <f ca="1">IF(_SF_CORE!$A$2="BLOCK",NA(),IFERROR(INDEX('Tableau de bord'!$I:$I,SMALL('Tableau de bord'!#REF!,214)),""))</f>
        <v/>
      </c>
      <c r="C200" t="str">
        <f ca="1">IF(_SF_CORE!$A$2="BLOCK",NA(),IFERROR(_xlfn.SINGLE(INDEX('Tableau de bord'!#REF!,SMALL('Tableau de bord'!#REF!,214))),""))</f>
        <v/>
      </c>
      <c r="D200" t="str">
        <f ca="1">IF(_SF_CORE!$A$2="BLOCK",NA(),IFERROR(INDEX('Tableau de bord'!$D:$D,SMALL('Tableau de bord'!#REF!,214)),""))</f>
        <v/>
      </c>
      <c r="E200" t="str">
        <f ca="1">IF(_SF_CORE!$A$2="BLOCK",NA(),IFERROR(INDEX('Tableau de bord'!$E:$E,SMALL('Tableau de bord'!#REF!,214)),""))</f>
        <v/>
      </c>
      <c r="J200" t="str">
        <f ca="1">IF(_SF_CORE!$A$2="BLOCK",NA(),IF($B200="","",ROW()))</f>
        <v/>
      </c>
    </row>
    <row r="201" spans="1:10" ht="16" x14ac:dyDescent="0.2">
      <c r="A201" s="132" t="str">
        <f ca="1">IF(_SF_CORE!$A$2="BLOCK",NA(),IFERROR(INDEX('Tableau de bord'!$H:$H,SMALL('Tableau de bord'!#REF!,215)),""))</f>
        <v/>
      </c>
      <c r="B201" t="str">
        <f ca="1">IF(_SF_CORE!$A$2="BLOCK",NA(),IFERROR(INDEX('Tableau de bord'!$I:$I,SMALL('Tableau de bord'!#REF!,215)),""))</f>
        <v/>
      </c>
      <c r="C201" t="str">
        <f ca="1">IF(_SF_CORE!$A$2="BLOCK",NA(),IFERROR(_xlfn.SINGLE(INDEX('Tableau de bord'!#REF!,SMALL('Tableau de bord'!#REF!,215))),""))</f>
        <v/>
      </c>
      <c r="D201" t="str">
        <f ca="1">IF(_SF_CORE!$A$2="BLOCK",NA(),IFERROR(INDEX('Tableau de bord'!$D:$D,SMALL('Tableau de bord'!#REF!,215)),""))</f>
        <v/>
      </c>
      <c r="E201" t="str">
        <f ca="1">IF(_SF_CORE!$A$2="BLOCK",NA(),IFERROR(INDEX('Tableau de bord'!$E:$E,SMALL('Tableau de bord'!#REF!,215)),""))</f>
        <v/>
      </c>
    </row>
    <row r="202" spans="1:10" ht="16" x14ac:dyDescent="0.2">
      <c r="A202" s="132" t="str">
        <f ca="1">IF(_SF_CORE!$A$2="BLOCK",NA(),IFERROR(INDEX('Tableau de bord'!$H:$H,SMALL('Tableau de bord'!#REF!,216)),""))</f>
        <v/>
      </c>
      <c r="B202" t="str">
        <f ca="1">IF(_SF_CORE!$A$2="BLOCK",NA(),IFERROR(INDEX('Tableau de bord'!$I:$I,SMALL('Tableau de bord'!#REF!,216)),""))</f>
        <v/>
      </c>
      <c r="C202" t="str">
        <f ca="1">IF(_SF_CORE!$A$2="BLOCK",NA(),IFERROR(_xlfn.SINGLE(INDEX('Tableau de bord'!#REF!,SMALL('Tableau de bord'!#REF!,216))),""))</f>
        <v/>
      </c>
      <c r="D202" t="str">
        <f ca="1">IF(_SF_CORE!$A$2="BLOCK",NA(),IFERROR(INDEX('Tableau de bord'!$D:$D,SMALL('Tableau de bord'!#REF!,216)),""))</f>
        <v/>
      </c>
      <c r="E202" t="str">
        <f ca="1">IF(_SF_CORE!$A$2="BLOCK",NA(),IFERROR(INDEX('Tableau de bord'!$E:$E,SMALL('Tableau de bord'!#REF!,216)),""))</f>
        <v/>
      </c>
    </row>
    <row r="203" spans="1:10" ht="16" x14ac:dyDescent="0.2">
      <c r="A203" s="132" t="str">
        <f ca="1">IF(_SF_CORE!$A$2="BLOCK",NA(),IFERROR(INDEX('Tableau de bord'!$H:$H,SMALL('Tableau de bord'!#REF!,217)),""))</f>
        <v/>
      </c>
      <c r="B203" t="str">
        <f ca="1">IF(_SF_CORE!$A$2="BLOCK",NA(),IFERROR(INDEX('Tableau de bord'!$I:$I,SMALL('Tableau de bord'!#REF!,217)),""))</f>
        <v/>
      </c>
      <c r="C203" t="str">
        <f ca="1">IF(_SF_CORE!$A$2="BLOCK",NA(),IFERROR(_xlfn.SINGLE(INDEX('Tableau de bord'!#REF!,SMALL('Tableau de bord'!#REF!,217))),""))</f>
        <v/>
      </c>
      <c r="D203" t="str">
        <f ca="1">IF(_SF_CORE!$A$2="BLOCK",NA(),IFERROR(INDEX('Tableau de bord'!$D:$D,SMALL('Tableau de bord'!#REF!,217)),""))</f>
        <v/>
      </c>
      <c r="E203" t="str">
        <f ca="1">IF(_SF_CORE!$A$2="BLOCK",NA(),IFERROR(INDEX('Tableau de bord'!$E:$E,SMALL('Tableau de bord'!#REF!,217)),""))</f>
        <v/>
      </c>
    </row>
    <row r="204" spans="1:10" ht="16" x14ac:dyDescent="0.2">
      <c r="A204" s="132" t="str">
        <f ca="1">IF(_SF_CORE!$A$2="BLOCK",NA(),IFERROR(INDEX('Tableau de bord'!$H:$H,SMALL('Tableau de bord'!#REF!,218)),""))</f>
        <v/>
      </c>
      <c r="B204" t="str">
        <f ca="1">IF(_SF_CORE!$A$2="BLOCK",NA(),IFERROR(INDEX('Tableau de bord'!$I:$I,SMALL('Tableau de bord'!#REF!,218)),""))</f>
        <v/>
      </c>
      <c r="C204" t="str">
        <f ca="1">IF(_SF_CORE!$A$2="BLOCK",NA(),IFERROR(_xlfn.SINGLE(INDEX('Tableau de bord'!#REF!,SMALL('Tableau de bord'!#REF!,218))),""))</f>
        <v/>
      </c>
      <c r="D204" t="str">
        <f ca="1">IF(_SF_CORE!$A$2="BLOCK",NA(),IFERROR(INDEX('Tableau de bord'!$D:$D,SMALL('Tableau de bord'!#REF!,218)),""))</f>
        <v/>
      </c>
      <c r="E204" t="str">
        <f ca="1">IF(_SF_CORE!$A$2="BLOCK",NA(),IFERROR(INDEX('Tableau de bord'!$E:$E,SMALL('Tableau de bord'!#REF!,218)),""))</f>
        <v/>
      </c>
    </row>
    <row r="205" spans="1:10" ht="16" x14ac:dyDescent="0.2">
      <c r="A205" s="132" t="str">
        <f ca="1">IF(_SF_CORE!$A$2="BLOCK",NA(),IFERROR(INDEX('Tableau de bord'!$H:$H,SMALL('Tableau de bord'!#REF!,219)),""))</f>
        <v/>
      </c>
      <c r="B205" t="str">
        <f ca="1">IF(_SF_CORE!$A$2="BLOCK",NA(),IFERROR(INDEX('Tableau de bord'!$I:$I,SMALL('Tableau de bord'!#REF!,219)),""))</f>
        <v/>
      </c>
      <c r="C205" t="str">
        <f ca="1">IF(_SF_CORE!$A$2="BLOCK",NA(),IFERROR(_xlfn.SINGLE(INDEX('Tableau de bord'!#REF!,SMALL('Tableau de bord'!#REF!,219))),""))</f>
        <v/>
      </c>
      <c r="D205" t="str">
        <f ca="1">IF(_SF_CORE!$A$2="BLOCK",NA(),IFERROR(INDEX('Tableau de bord'!$D:$D,SMALL('Tableau de bord'!#REF!,219)),""))</f>
        <v/>
      </c>
      <c r="E205" t="str">
        <f ca="1">IF(_SF_CORE!$A$2="BLOCK",NA(),IFERROR(INDEX('Tableau de bord'!$E:$E,SMALL('Tableau de bord'!#REF!,219)),""))</f>
        <v/>
      </c>
    </row>
    <row r="206" spans="1:10" ht="16" x14ac:dyDescent="0.2">
      <c r="A206" s="132" t="str">
        <f ca="1">IF(_SF_CORE!$A$2="BLOCK",NA(),IFERROR(INDEX('Tableau de bord'!$H:$H,SMALL('Tableau de bord'!#REF!,220)),""))</f>
        <v/>
      </c>
      <c r="B206" t="str">
        <f ca="1">IF(_SF_CORE!$A$2="BLOCK",NA(),IFERROR(INDEX('Tableau de bord'!$I:$I,SMALL('Tableau de bord'!#REF!,220)),""))</f>
        <v/>
      </c>
      <c r="C206" t="str">
        <f ca="1">IF(_SF_CORE!$A$2="BLOCK",NA(),IFERROR(_xlfn.SINGLE(INDEX('Tableau de bord'!#REF!,SMALL('Tableau de bord'!#REF!,220))),""))</f>
        <v/>
      </c>
      <c r="D206" t="str">
        <f ca="1">IF(_SF_CORE!$A$2="BLOCK",NA(),IFERROR(INDEX('Tableau de bord'!$D:$D,SMALL('Tableau de bord'!#REF!,220)),""))</f>
        <v/>
      </c>
      <c r="E206" t="str">
        <f ca="1">IF(_SF_CORE!$A$2="BLOCK",NA(),IFERROR(INDEX('Tableau de bord'!$E:$E,SMALL('Tableau de bord'!#REF!,220)),""))</f>
        <v/>
      </c>
    </row>
    <row r="207" spans="1:10" ht="16" x14ac:dyDescent="0.2">
      <c r="A207" s="132" t="str">
        <f ca="1">IF(_SF_CORE!$A$2="BLOCK",NA(),IFERROR(INDEX('Tableau de bord'!$H:$H,SMALL('Tableau de bord'!#REF!,221)),""))</f>
        <v/>
      </c>
      <c r="B207" t="str">
        <f ca="1">IF(_SF_CORE!$A$2="BLOCK",NA(),IFERROR(INDEX('Tableau de bord'!$I:$I,SMALL('Tableau de bord'!#REF!,221)),""))</f>
        <v/>
      </c>
      <c r="C207" t="str">
        <f ca="1">IF(_SF_CORE!$A$2="BLOCK",NA(),IFERROR(_xlfn.SINGLE(INDEX('Tableau de bord'!#REF!,SMALL('Tableau de bord'!#REF!,221))),""))</f>
        <v/>
      </c>
      <c r="D207" t="str">
        <f ca="1">IF(_SF_CORE!$A$2="BLOCK",NA(),IFERROR(INDEX('Tableau de bord'!$D:$D,SMALL('Tableau de bord'!#REF!,221)),""))</f>
        <v/>
      </c>
      <c r="E207" t="str">
        <f ca="1">IF(_SF_CORE!$A$2="BLOCK",NA(),IFERROR(INDEX('Tableau de bord'!$E:$E,SMALL('Tableau de bord'!#REF!,221)),""))</f>
        <v/>
      </c>
    </row>
    <row r="208" spans="1:10" ht="16" x14ac:dyDescent="0.2">
      <c r="A208" s="132" t="str">
        <f ca="1">IF(_SF_CORE!$A$2="BLOCK",NA(),IFERROR(INDEX('Tableau de bord'!$H:$H,SMALL('Tableau de bord'!#REF!,222)),""))</f>
        <v/>
      </c>
      <c r="B208" t="str">
        <f ca="1">IF(_SF_CORE!$A$2="BLOCK",NA(),IFERROR(INDEX('Tableau de bord'!$I:$I,SMALL('Tableau de bord'!#REF!,222)),""))</f>
        <v/>
      </c>
      <c r="C208" t="str">
        <f ca="1">IF(_SF_CORE!$A$2="BLOCK",NA(),IFERROR(_xlfn.SINGLE(INDEX('Tableau de bord'!#REF!,SMALL('Tableau de bord'!#REF!,222))),""))</f>
        <v/>
      </c>
      <c r="D208" t="str">
        <f ca="1">IF(_SF_CORE!$A$2="BLOCK",NA(),IFERROR(INDEX('Tableau de bord'!$D:$D,SMALL('Tableau de bord'!#REF!,222)),""))</f>
        <v/>
      </c>
      <c r="E208" t="str">
        <f ca="1">IF(_SF_CORE!$A$2="BLOCK",NA(),IFERROR(INDEX('Tableau de bord'!$E:$E,SMALL('Tableau de bord'!#REF!,222)),""))</f>
        <v/>
      </c>
    </row>
    <row r="209" spans="1:5" ht="16" x14ac:dyDescent="0.2">
      <c r="A209" s="132" t="str">
        <f ca="1">IF(_SF_CORE!$A$2="BLOCK",NA(),IFERROR(INDEX('Tableau de bord'!$H:$H,SMALL('Tableau de bord'!#REF!,223)),""))</f>
        <v/>
      </c>
      <c r="B209" t="str">
        <f ca="1">IF(_SF_CORE!$A$2="BLOCK",NA(),IFERROR(INDEX('Tableau de bord'!$I:$I,SMALL('Tableau de bord'!#REF!,223)),""))</f>
        <v/>
      </c>
      <c r="C209" t="str">
        <f ca="1">IF(_SF_CORE!$A$2="BLOCK",NA(),IFERROR(_xlfn.SINGLE(INDEX('Tableau de bord'!#REF!,SMALL('Tableau de bord'!#REF!,223))),""))</f>
        <v/>
      </c>
      <c r="D209" t="str">
        <f ca="1">IF(_SF_CORE!$A$2="BLOCK",NA(),IFERROR(INDEX('Tableau de bord'!$D:$D,SMALL('Tableau de bord'!#REF!,223)),""))</f>
        <v/>
      </c>
      <c r="E209" t="str">
        <f ca="1">IF(_SF_CORE!$A$2="BLOCK",NA(),IFERROR(INDEX('Tableau de bord'!$E:$E,SMALL('Tableau de bord'!#REF!,223)),""))</f>
        <v/>
      </c>
    </row>
    <row r="210" spans="1:5" ht="16" x14ac:dyDescent="0.2">
      <c r="A210" s="132" t="str">
        <f ca="1">IF(_SF_CORE!$A$2="BLOCK",NA(),IFERROR(INDEX('Tableau de bord'!$H:$H,SMALL('Tableau de bord'!#REF!,224)),""))</f>
        <v/>
      </c>
      <c r="B210" t="str">
        <f ca="1">IF(_SF_CORE!$A$2="BLOCK",NA(),IFERROR(INDEX('Tableau de bord'!$I:$I,SMALL('Tableau de bord'!#REF!,224)),""))</f>
        <v/>
      </c>
      <c r="C210" t="str">
        <f ca="1">IF(_SF_CORE!$A$2="BLOCK",NA(),IFERROR(_xlfn.SINGLE(INDEX('Tableau de bord'!#REF!,SMALL('Tableau de bord'!#REF!,224))),""))</f>
        <v/>
      </c>
      <c r="D210" t="str">
        <f ca="1">IF(_SF_CORE!$A$2="BLOCK",NA(),IFERROR(INDEX('Tableau de bord'!$D:$D,SMALL('Tableau de bord'!#REF!,224)),""))</f>
        <v/>
      </c>
      <c r="E210" t="str">
        <f ca="1">IF(_SF_CORE!$A$2="BLOCK",NA(),IFERROR(INDEX('Tableau de bord'!$E:$E,SMALL('Tableau de bord'!#REF!,224)),""))</f>
        <v/>
      </c>
    </row>
    <row r="211" spans="1:5" ht="16" x14ac:dyDescent="0.2">
      <c r="A211" s="132" t="str">
        <f ca="1">IF(_SF_CORE!$A$2="BLOCK",NA(),IFERROR(INDEX('Tableau de bord'!$H:$H,SMALL('Tableau de bord'!#REF!,225)),""))</f>
        <v/>
      </c>
      <c r="B211" t="str">
        <f ca="1">IF(_SF_CORE!$A$2="BLOCK",NA(),IFERROR(INDEX('Tableau de bord'!$I:$I,SMALL('Tableau de bord'!#REF!,225)),""))</f>
        <v/>
      </c>
      <c r="C211" t="str">
        <f ca="1">IF(_SF_CORE!$A$2="BLOCK",NA(),IFERROR(_xlfn.SINGLE(INDEX('Tableau de bord'!#REF!,SMALL('Tableau de bord'!#REF!,225))),""))</f>
        <v/>
      </c>
      <c r="D211" t="str">
        <f ca="1">IF(_SF_CORE!$A$2="BLOCK",NA(),IFERROR(INDEX('Tableau de bord'!$D:$D,SMALL('Tableau de bord'!#REF!,225)),""))</f>
        <v/>
      </c>
      <c r="E211" t="str">
        <f ca="1">IF(_SF_CORE!$A$2="BLOCK",NA(),IFERROR(INDEX('Tableau de bord'!$E:$E,SMALL('Tableau de bord'!#REF!,225)),""))</f>
        <v/>
      </c>
    </row>
    <row r="212" spans="1:5" ht="16" x14ac:dyDescent="0.2">
      <c r="A212" s="132" t="str">
        <f ca="1">IF(_SF_CORE!$A$2="BLOCK",NA(),IFERROR(INDEX('Tableau de bord'!$H:$H,SMALL('Tableau de bord'!#REF!,226)),""))</f>
        <v/>
      </c>
      <c r="B212" t="str">
        <f ca="1">IF(_SF_CORE!$A$2="BLOCK",NA(),IFERROR(INDEX('Tableau de bord'!$I:$I,SMALL('Tableau de bord'!#REF!,226)),""))</f>
        <v/>
      </c>
      <c r="C212" t="str">
        <f ca="1">IF(_SF_CORE!$A$2="BLOCK",NA(),IFERROR(_xlfn.SINGLE(INDEX('Tableau de bord'!#REF!,SMALL('Tableau de bord'!#REF!,226))),""))</f>
        <v/>
      </c>
      <c r="D212" t="str">
        <f ca="1">IF(_SF_CORE!$A$2="BLOCK",NA(),IFERROR(INDEX('Tableau de bord'!$D:$D,SMALL('Tableau de bord'!#REF!,226)),""))</f>
        <v/>
      </c>
      <c r="E212" t="str">
        <f ca="1">IF(_SF_CORE!$A$2="BLOCK",NA(),IFERROR(INDEX('Tableau de bord'!$E:$E,SMALL('Tableau de bord'!#REF!,226)),""))</f>
        <v/>
      </c>
    </row>
    <row r="213" spans="1:5" ht="16" x14ac:dyDescent="0.2">
      <c r="A213" s="132" t="str">
        <f ca="1">IF(_SF_CORE!$A$2="BLOCK",NA(),IFERROR(INDEX('Tableau de bord'!$H:$H,SMALL('Tableau de bord'!#REF!,227)),""))</f>
        <v/>
      </c>
      <c r="B213" t="str">
        <f ca="1">IF(_SF_CORE!$A$2="BLOCK",NA(),IFERROR(INDEX('Tableau de bord'!$I:$I,SMALL('Tableau de bord'!#REF!,227)),""))</f>
        <v/>
      </c>
      <c r="C213" t="str">
        <f ca="1">IF(_SF_CORE!$A$2="BLOCK",NA(),IFERROR(_xlfn.SINGLE(INDEX('Tableau de bord'!#REF!,SMALL('Tableau de bord'!#REF!,227))),""))</f>
        <v/>
      </c>
      <c r="D213" t="str">
        <f ca="1">IF(_SF_CORE!$A$2="BLOCK",NA(),IFERROR(INDEX('Tableau de bord'!$D:$D,SMALL('Tableau de bord'!#REF!,227)),""))</f>
        <v/>
      </c>
      <c r="E213" t="str">
        <f ca="1">IF(_SF_CORE!$A$2="BLOCK",NA(),IFERROR(INDEX('Tableau de bord'!$E:$E,SMALL('Tableau de bord'!#REF!,227)),""))</f>
        <v/>
      </c>
    </row>
    <row r="214" spans="1:5" ht="16" x14ac:dyDescent="0.2">
      <c r="A214" s="132" t="str">
        <f ca="1">IF(_SF_CORE!$A$2="BLOCK",NA(),IFERROR(INDEX('Tableau de bord'!$H:$H,SMALL('Tableau de bord'!#REF!,228)),""))</f>
        <v/>
      </c>
      <c r="B214" t="str">
        <f ca="1">IF(_SF_CORE!$A$2="BLOCK",NA(),IFERROR(INDEX('Tableau de bord'!$I:$I,SMALL('Tableau de bord'!#REF!,228)),""))</f>
        <v/>
      </c>
      <c r="C214" t="str">
        <f ca="1">IF(_SF_CORE!$A$2="BLOCK",NA(),IFERROR(_xlfn.SINGLE(INDEX('Tableau de bord'!#REF!,SMALL('Tableau de bord'!#REF!,228))),""))</f>
        <v/>
      </c>
      <c r="D214" t="str">
        <f ca="1">IF(_SF_CORE!$A$2="BLOCK",NA(),IFERROR(INDEX('Tableau de bord'!$D:$D,SMALL('Tableau de bord'!#REF!,228)),""))</f>
        <v/>
      </c>
      <c r="E214" t="str">
        <f ca="1">IF(_SF_CORE!$A$2="BLOCK",NA(),IFERROR(INDEX('Tableau de bord'!$E:$E,SMALL('Tableau de bord'!#REF!,228)),""))</f>
        <v/>
      </c>
    </row>
    <row r="215" spans="1:5" ht="16" x14ac:dyDescent="0.2">
      <c r="A215" s="132" t="str">
        <f ca="1">IF(_SF_CORE!$A$2="BLOCK",NA(),IFERROR(INDEX('Tableau de bord'!$H:$H,SMALL('Tableau de bord'!#REF!,229)),""))</f>
        <v/>
      </c>
      <c r="B215" t="str">
        <f ca="1">IF(_SF_CORE!$A$2="BLOCK",NA(),IFERROR(INDEX('Tableau de bord'!$I:$I,SMALL('Tableau de bord'!#REF!,229)),""))</f>
        <v/>
      </c>
      <c r="C215" t="str">
        <f ca="1">IF(_SF_CORE!$A$2="BLOCK",NA(),IFERROR(_xlfn.SINGLE(INDEX('Tableau de bord'!#REF!,SMALL('Tableau de bord'!#REF!,229))),""))</f>
        <v/>
      </c>
      <c r="D215" t="str">
        <f ca="1">IF(_SF_CORE!$A$2="BLOCK",NA(),IFERROR(INDEX('Tableau de bord'!$D:$D,SMALL('Tableau de bord'!#REF!,229)),""))</f>
        <v/>
      </c>
      <c r="E215" t="str">
        <f ca="1">IF(_SF_CORE!$A$2="BLOCK",NA(),IFERROR(INDEX('Tableau de bord'!$E:$E,SMALL('Tableau de bord'!#REF!,229)),""))</f>
        <v/>
      </c>
    </row>
    <row r="216" spans="1:5" ht="16" x14ac:dyDescent="0.2">
      <c r="A216" s="132" t="str">
        <f ca="1">IF(_SF_CORE!$A$2="BLOCK",NA(),IFERROR(INDEX('Tableau de bord'!$H:$H,SMALL('Tableau de bord'!#REF!,230)),""))</f>
        <v/>
      </c>
      <c r="B216" t="str">
        <f ca="1">IF(_SF_CORE!$A$2="BLOCK",NA(),IFERROR(INDEX('Tableau de bord'!$I:$I,SMALL('Tableau de bord'!#REF!,230)),""))</f>
        <v/>
      </c>
      <c r="C216" t="str">
        <f ca="1">IF(_SF_CORE!$A$2="BLOCK",NA(),IFERROR(_xlfn.SINGLE(INDEX('Tableau de bord'!#REF!,SMALL('Tableau de bord'!#REF!,230))),""))</f>
        <v/>
      </c>
      <c r="D216" t="str">
        <f ca="1">IF(_SF_CORE!$A$2="BLOCK",NA(),IFERROR(INDEX('Tableau de bord'!$D:$D,SMALL('Tableau de bord'!#REF!,230)),""))</f>
        <v/>
      </c>
      <c r="E216" t="str">
        <f ca="1">IF(_SF_CORE!$A$2="BLOCK",NA(),IFERROR(INDEX('Tableau de bord'!$E:$E,SMALL('Tableau de bord'!#REF!,230)),""))</f>
        <v/>
      </c>
    </row>
    <row r="217" spans="1:5" ht="16" x14ac:dyDescent="0.2">
      <c r="A217" s="132" t="str">
        <f ca="1">IF(_SF_CORE!$A$2="BLOCK",NA(),IFERROR(INDEX('Tableau de bord'!$H:$H,SMALL('Tableau de bord'!#REF!,231)),""))</f>
        <v/>
      </c>
      <c r="B217" t="str">
        <f ca="1">IF(_SF_CORE!$A$2="BLOCK",NA(),IFERROR(INDEX('Tableau de bord'!$I:$I,SMALL('Tableau de bord'!#REF!,231)),""))</f>
        <v/>
      </c>
      <c r="C217" t="str">
        <f ca="1">IF(_SF_CORE!$A$2="BLOCK",NA(),IFERROR(_xlfn.SINGLE(INDEX('Tableau de bord'!#REF!,SMALL('Tableau de bord'!#REF!,231))),""))</f>
        <v/>
      </c>
      <c r="D217" t="str">
        <f ca="1">IF(_SF_CORE!$A$2="BLOCK",NA(),IFERROR(INDEX('Tableau de bord'!$D:$D,SMALL('Tableau de bord'!#REF!,231)),""))</f>
        <v/>
      </c>
      <c r="E217" t="str">
        <f ca="1">IF(_SF_CORE!$A$2="BLOCK",NA(),IFERROR(INDEX('Tableau de bord'!$E:$E,SMALL('Tableau de bord'!#REF!,231)),""))</f>
        <v/>
      </c>
    </row>
    <row r="218" spans="1:5" ht="16" x14ac:dyDescent="0.2">
      <c r="A218" s="132" t="str">
        <f ca="1">IF(_SF_CORE!$A$2="BLOCK",NA(),IFERROR(INDEX('Tableau de bord'!$H:$H,SMALL('Tableau de bord'!#REF!,232)),""))</f>
        <v/>
      </c>
      <c r="B218" t="str">
        <f ca="1">IF(_SF_CORE!$A$2="BLOCK",NA(),IFERROR(INDEX('Tableau de bord'!$I:$I,SMALL('Tableau de bord'!#REF!,232)),""))</f>
        <v/>
      </c>
      <c r="C218" t="str">
        <f ca="1">IF(_SF_CORE!$A$2="BLOCK",NA(),IFERROR(_xlfn.SINGLE(INDEX('Tableau de bord'!#REF!,SMALL('Tableau de bord'!#REF!,232))),""))</f>
        <v/>
      </c>
      <c r="D218" t="str">
        <f ca="1">IF(_SF_CORE!$A$2="BLOCK",NA(),IFERROR(INDEX('Tableau de bord'!$D:$D,SMALL('Tableau de bord'!#REF!,232)),""))</f>
        <v/>
      </c>
      <c r="E218" t="str">
        <f ca="1">IF(_SF_CORE!$A$2="BLOCK",NA(),IFERROR(INDEX('Tableau de bord'!$E:$E,SMALL('Tableau de bord'!#REF!,232)),""))</f>
        <v/>
      </c>
    </row>
    <row r="219" spans="1:5" ht="16" x14ac:dyDescent="0.2">
      <c r="A219" s="132" t="str">
        <f ca="1">IF(_SF_CORE!$A$2="BLOCK",NA(),IFERROR(INDEX('Tableau de bord'!$H:$H,SMALL('Tableau de bord'!#REF!,233)),""))</f>
        <v/>
      </c>
      <c r="B219" t="str">
        <f ca="1">IF(_SF_CORE!$A$2="BLOCK",NA(),IFERROR(INDEX('Tableau de bord'!$I:$I,SMALL('Tableau de bord'!#REF!,233)),""))</f>
        <v/>
      </c>
      <c r="C219" t="str">
        <f ca="1">IF(_SF_CORE!$A$2="BLOCK",NA(),IFERROR(_xlfn.SINGLE(INDEX('Tableau de bord'!#REF!,SMALL('Tableau de bord'!#REF!,233))),""))</f>
        <v/>
      </c>
      <c r="D219" t="str">
        <f ca="1">IF(_SF_CORE!$A$2="BLOCK",NA(),IFERROR(INDEX('Tableau de bord'!$D:$D,SMALL('Tableau de bord'!#REF!,233)),""))</f>
        <v/>
      </c>
      <c r="E219" t="str">
        <f ca="1">IF(_SF_CORE!$A$2="BLOCK",NA(),IFERROR(INDEX('Tableau de bord'!$E:$E,SMALL('Tableau de bord'!#REF!,233)),""))</f>
        <v/>
      </c>
    </row>
    <row r="220" spans="1:5" ht="16" x14ac:dyDescent="0.2">
      <c r="A220" s="132" t="str">
        <f ca="1">IF(_SF_CORE!$A$2="BLOCK",NA(),IFERROR(INDEX('Tableau de bord'!$H:$H,SMALL('Tableau de bord'!#REF!,234)),""))</f>
        <v/>
      </c>
      <c r="B220" t="str">
        <f ca="1">IF(_SF_CORE!$A$2="BLOCK",NA(),IFERROR(INDEX('Tableau de bord'!$I:$I,SMALL('Tableau de bord'!#REF!,234)),""))</f>
        <v/>
      </c>
      <c r="C220" t="str">
        <f ca="1">IF(_SF_CORE!$A$2="BLOCK",NA(),IFERROR(_xlfn.SINGLE(INDEX('Tableau de bord'!#REF!,SMALL('Tableau de bord'!#REF!,234))),""))</f>
        <v/>
      </c>
      <c r="D220" t="str">
        <f ca="1">IF(_SF_CORE!$A$2="BLOCK",NA(),IFERROR(INDEX('Tableau de bord'!$D:$D,SMALL('Tableau de bord'!#REF!,234)),""))</f>
        <v/>
      </c>
      <c r="E220" t="str">
        <f ca="1">IF(_SF_CORE!$A$2="BLOCK",NA(),IFERROR(INDEX('Tableau de bord'!$E:$E,SMALL('Tableau de bord'!#REF!,234)),""))</f>
        <v/>
      </c>
    </row>
    <row r="221" spans="1:5" ht="16" x14ac:dyDescent="0.2">
      <c r="A221" s="132" t="str">
        <f ca="1">IF(_SF_CORE!$A$2="BLOCK",NA(),IFERROR(INDEX('Tableau de bord'!$H:$H,SMALL('Tableau de bord'!#REF!,235)),""))</f>
        <v/>
      </c>
      <c r="B221" t="str">
        <f ca="1">IF(_SF_CORE!$A$2="BLOCK",NA(),IFERROR(INDEX('Tableau de bord'!$I:$I,SMALL('Tableau de bord'!#REF!,235)),""))</f>
        <v/>
      </c>
      <c r="C221" t="str">
        <f ca="1">IF(_SF_CORE!$A$2="BLOCK",NA(),IFERROR(_xlfn.SINGLE(INDEX('Tableau de bord'!#REF!,SMALL('Tableau de bord'!#REF!,235))),""))</f>
        <v/>
      </c>
      <c r="D221" t="str">
        <f ca="1">IF(_SF_CORE!$A$2="BLOCK",NA(),IFERROR(INDEX('Tableau de bord'!$D:$D,SMALL('Tableau de bord'!#REF!,235)),""))</f>
        <v/>
      </c>
      <c r="E221" t="str">
        <f ca="1">IF(_SF_CORE!$A$2="BLOCK",NA(),IFERROR(INDEX('Tableau de bord'!$E:$E,SMALL('Tableau de bord'!#REF!,235)),""))</f>
        <v/>
      </c>
    </row>
    <row r="222" spans="1:5" ht="16" x14ac:dyDescent="0.2">
      <c r="A222" s="132" t="str">
        <f ca="1">IF(_SF_CORE!$A$2="BLOCK",NA(),IFERROR(INDEX('Tableau de bord'!$H:$H,SMALL('Tableau de bord'!#REF!,236)),""))</f>
        <v/>
      </c>
      <c r="B222" t="str">
        <f ca="1">IF(_SF_CORE!$A$2="BLOCK",NA(),IFERROR(INDEX('Tableau de bord'!$I:$I,SMALL('Tableau de bord'!#REF!,236)),""))</f>
        <v/>
      </c>
      <c r="C222" t="str">
        <f ca="1">IF(_SF_CORE!$A$2="BLOCK",NA(),IFERROR(_xlfn.SINGLE(INDEX('Tableau de bord'!#REF!,SMALL('Tableau de bord'!#REF!,236))),""))</f>
        <v/>
      </c>
      <c r="D222" t="str">
        <f ca="1">IF(_SF_CORE!$A$2="BLOCK",NA(),IFERROR(INDEX('Tableau de bord'!$D:$D,SMALL('Tableau de bord'!#REF!,236)),""))</f>
        <v/>
      </c>
      <c r="E222" t="str">
        <f ca="1">IF(_SF_CORE!$A$2="BLOCK",NA(),IFERROR(INDEX('Tableau de bord'!$E:$E,SMALL('Tableau de bord'!#REF!,236)),""))</f>
        <v/>
      </c>
    </row>
    <row r="223" spans="1:5" ht="16" x14ac:dyDescent="0.2">
      <c r="A223" s="132" t="str">
        <f ca="1">IF(_SF_CORE!$A$2="BLOCK",NA(),IFERROR(INDEX('Tableau de bord'!$H:$H,SMALL('Tableau de bord'!#REF!,237)),""))</f>
        <v/>
      </c>
      <c r="B223" t="str">
        <f ca="1">IF(_SF_CORE!$A$2="BLOCK",NA(),IFERROR(INDEX('Tableau de bord'!$I:$I,SMALL('Tableau de bord'!#REF!,237)),""))</f>
        <v/>
      </c>
      <c r="C223" t="str">
        <f ca="1">IF(_SF_CORE!$A$2="BLOCK",NA(),IFERROR(_xlfn.SINGLE(INDEX('Tableau de bord'!#REF!,SMALL('Tableau de bord'!#REF!,237))),""))</f>
        <v/>
      </c>
      <c r="D223" t="str">
        <f ca="1">IF(_SF_CORE!$A$2="BLOCK",NA(),IFERROR(INDEX('Tableau de bord'!$D:$D,SMALL('Tableau de bord'!#REF!,237)),""))</f>
        <v/>
      </c>
      <c r="E223" t="str">
        <f ca="1">IF(_SF_CORE!$A$2="BLOCK",NA(),IFERROR(INDEX('Tableau de bord'!$E:$E,SMALL('Tableau de bord'!#REF!,237)),""))</f>
        <v/>
      </c>
    </row>
    <row r="224" spans="1:5" ht="16" x14ac:dyDescent="0.2">
      <c r="A224" s="132" t="str">
        <f ca="1">IF(_SF_CORE!$A$2="BLOCK",NA(),IFERROR(INDEX('Tableau de bord'!$H:$H,SMALL('Tableau de bord'!#REF!,238)),""))</f>
        <v/>
      </c>
      <c r="B224" t="str">
        <f ca="1">IF(_SF_CORE!$A$2="BLOCK",NA(),IFERROR(INDEX('Tableau de bord'!$I:$I,SMALL('Tableau de bord'!#REF!,238)),""))</f>
        <v/>
      </c>
      <c r="C224" t="str">
        <f ca="1">IF(_SF_CORE!$A$2="BLOCK",NA(),IFERROR(_xlfn.SINGLE(INDEX('Tableau de bord'!#REF!,SMALL('Tableau de bord'!#REF!,238))),""))</f>
        <v/>
      </c>
      <c r="D224" t="str">
        <f ca="1">IF(_SF_CORE!$A$2="BLOCK",NA(),IFERROR(INDEX('Tableau de bord'!$D:$D,SMALL('Tableau de bord'!#REF!,238)),""))</f>
        <v/>
      </c>
      <c r="E224" t="str">
        <f ca="1">IF(_SF_CORE!$A$2="BLOCK",NA(),IFERROR(INDEX('Tableau de bord'!$E:$E,SMALL('Tableau de bord'!#REF!,238)),""))</f>
        <v/>
      </c>
    </row>
    <row r="225" spans="1:5" ht="16" x14ac:dyDescent="0.2">
      <c r="A225" s="132" t="str">
        <f ca="1">IF(_SF_CORE!$A$2="BLOCK",NA(),IFERROR(INDEX('Tableau de bord'!$H:$H,SMALL('Tableau de bord'!#REF!,239)),""))</f>
        <v/>
      </c>
      <c r="B225" t="str">
        <f ca="1">IF(_SF_CORE!$A$2="BLOCK",NA(),IFERROR(INDEX('Tableau de bord'!$I:$I,SMALL('Tableau de bord'!#REF!,239)),""))</f>
        <v/>
      </c>
      <c r="C225" t="str">
        <f ca="1">IF(_SF_CORE!$A$2="BLOCK",NA(),IFERROR(_xlfn.SINGLE(INDEX('Tableau de bord'!#REF!,SMALL('Tableau de bord'!#REF!,239))),""))</f>
        <v/>
      </c>
      <c r="D225" t="str">
        <f ca="1">IF(_SF_CORE!$A$2="BLOCK",NA(),IFERROR(INDEX('Tableau de bord'!$D:$D,SMALL('Tableau de bord'!#REF!,239)),""))</f>
        <v/>
      </c>
      <c r="E225" t="str">
        <f ca="1">IF(_SF_CORE!$A$2="BLOCK",NA(),IFERROR(INDEX('Tableau de bord'!$E:$E,SMALL('Tableau de bord'!#REF!,239)),""))</f>
        <v/>
      </c>
    </row>
    <row r="226" spans="1:5" ht="16" x14ac:dyDescent="0.2">
      <c r="A226" s="132" t="str">
        <f ca="1">IF(_SF_CORE!$A$2="BLOCK",NA(),IFERROR(INDEX('Tableau de bord'!$H:$H,SMALL('Tableau de bord'!#REF!,240)),""))</f>
        <v/>
      </c>
      <c r="B226" t="str">
        <f ca="1">IF(_SF_CORE!$A$2="BLOCK",NA(),IFERROR(INDEX('Tableau de bord'!$I:$I,SMALL('Tableau de bord'!#REF!,240)),""))</f>
        <v/>
      </c>
      <c r="C226" t="str">
        <f ca="1">IF(_SF_CORE!$A$2="BLOCK",NA(),IFERROR(_xlfn.SINGLE(INDEX('Tableau de bord'!#REF!,SMALL('Tableau de bord'!#REF!,240))),""))</f>
        <v/>
      </c>
      <c r="D226" t="str">
        <f ca="1">IF(_SF_CORE!$A$2="BLOCK",NA(),IFERROR(INDEX('Tableau de bord'!$D:$D,SMALL('Tableau de bord'!#REF!,240)),""))</f>
        <v/>
      </c>
      <c r="E226" t="str">
        <f ca="1">IF(_SF_CORE!$A$2="BLOCK",NA(),IFERROR(INDEX('Tableau de bord'!$E:$E,SMALL('Tableau de bord'!#REF!,240)),""))</f>
        <v/>
      </c>
    </row>
    <row r="227" spans="1:5" ht="16" x14ac:dyDescent="0.2">
      <c r="A227" s="132" t="str">
        <f ca="1">IF(_SF_CORE!$A$2="BLOCK",NA(),IFERROR(INDEX('Tableau de bord'!$H:$H,SMALL('Tableau de bord'!#REF!,241)),""))</f>
        <v/>
      </c>
      <c r="B227" t="str">
        <f ca="1">IF(_SF_CORE!$A$2="BLOCK",NA(),IFERROR(INDEX('Tableau de bord'!$I:$I,SMALL('Tableau de bord'!#REF!,241)),""))</f>
        <v/>
      </c>
      <c r="C227" t="str">
        <f ca="1">IF(_SF_CORE!$A$2="BLOCK",NA(),IFERROR(_xlfn.SINGLE(INDEX('Tableau de bord'!#REF!,SMALL('Tableau de bord'!#REF!,241))),""))</f>
        <v/>
      </c>
      <c r="D227" t="str">
        <f ca="1">IF(_SF_CORE!$A$2="BLOCK",NA(),IFERROR(INDEX('Tableau de bord'!$D:$D,SMALL('Tableau de bord'!#REF!,241)),""))</f>
        <v/>
      </c>
      <c r="E227" t="str">
        <f ca="1">IF(_SF_CORE!$A$2="BLOCK",NA(),IFERROR(INDEX('Tableau de bord'!$E:$E,SMALL('Tableau de bord'!#REF!,241)),""))</f>
        <v/>
      </c>
    </row>
    <row r="228" spans="1:5" ht="16" x14ac:dyDescent="0.2">
      <c r="A228" s="132" t="str">
        <f ca="1">IF(_SF_CORE!$A$2="BLOCK",NA(),IFERROR(INDEX('Tableau de bord'!$H:$H,SMALL('Tableau de bord'!#REF!,242)),""))</f>
        <v/>
      </c>
      <c r="B228" t="str">
        <f ca="1">IF(_SF_CORE!$A$2="BLOCK",NA(),IFERROR(INDEX('Tableau de bord'!$I:$I,SMALL('Tableau de bord'!#REF!,242)),""))</f>
        <v/>
      </c>
      <c r="C228" t="str">
        <f ca="1">IF(_SF_CORE!$A$2="BLOCK",NA(),IFERROR(_xlfn.SINGLE(INDEX('Tableau de bord'!#REF!,SMALL('Tableau de bord'!#REF!,242))),""))</f>
        <v/>
      </c>
      <c r="D228" t="str">
        <f ca="1">IF(_SF_CORE!$A$2="BLOCK",NA(),IFERROR(INDEX('Tableau de bord'!$D:$D,SMALL('Tableau de bord'!#REF!,242)),""))</f>
        <v/>
      </c>
      <c r="E228" t="str">
        <f ca="1">IF(_SF_CORE!$A$2="BLOCK",NA(),IFERROR(INDEX('Tableau de bord'!$E:$E,SMALL('Tableau de bord'!#REF!,242)),""))</f>
        <v/>
      </c>
    </row>
    <row r="229" spans="1:5" ht="16" x14ac:dyDescent="0.2">
      <c r="A229" s="132" t="str">
        <f ca="1">IF(_SF_CORE!$A$2="BLOCK",NA(),IFERROR(INDEX('Tableau de bord'!$H:$H,SMALL('Tableau de bord'!#REF!,243)),""))</f>
        <v/>
      </c>
      <c r="B229" t="str">
        <f ca="1">IF(_SF_CORE!$A$2="BLOCK",NA(),IFERROR(INDEX('Tableau de bord'!$I:$I,SMALL('Tableau de bord'!#REF!,243)),""))</f>
        <v/>
      </c>
      <c r="C229" t="str">
        <f ca="1">IF(_SF_CORE!$A$2="BLOCK",NA(),IFERROR(_xlfn.SINGLE(INDEX('Tableau de bord'!#REF!,SMALL('Tableau de bord'!#REF!,243))),""))</f>
        <v/>
      </c>
      <c r="D229" t="str">
        <f ca="1">IF(_SF_CORE!$A$2="BLOCK",NA(),IFERROR(INDEX('Tableau de bord'!$D:$D,SMALL('Tableau de bord'!#REF!,243)),""))</f>
        <v/>
      </c>
      <c r="E229" t="str">
        <f ca="1">IF(_SF_CORE!$A$2="BLOCK",NA(),IFERROR(INDEX('Tableau de bord'!$E:$E,SMALL('Tableau de bord'!#REF!,243)),""))</f>
        <v/>
      </c>
    </row>
    <row r="230" spans="1:5" ht="16" x14ac:dyDescent="0.2">
      <c r="A230" s="132" t="str">
        <f ca="1">IF(_SF_CORE!$A$2="BLOCK",NA(),IFERROR(INDEX('Tableau de bord'!$H:$H,SMALL('Tableau de bord'!#REF!,244)),""))</f>
        <v/>
      </c>
      <c r="B230" t="str">
        <f ca="1">IF(_SF_CORE!$A$2="BLOCK",NA(),IFERROR(INDEX('Tableau de bord'!$I:$I,SMALL('Tableau de bord'!#REF!,244)),""))</f>
        <v/>
      </c>
      <c r="C230" t="str">
        <f ca="1">IF(_SF_CORE!$A$2="BLOCK",NA(),IFERROR(_xlfn.SINGLE(INDEX('Tableau de bord'!#REF!,SMALL('Tableau de bord'!#REF!,244))),""))</f>
        <v/>
      </c>
      <c r="D230" t="str">
        <f ca="1">IF(_SF_CORE!$A$2="BLOCK",NA(),IFERROR(INDEX('Tableau de bord'!$D:$D,SMALL('Tableau de bord'!#REF!,244)),""))</f>
        <v/>
      </c>
      <c r="E230" t="str">
        <f ca="1">IF(_SF_CORE!$A$2="BLOCK",NA(),IFERROR(INDEX('Tableau de bord'!$E:$E,SMALL('Tableau de bord'!#REF!,244)),""))</f>
        <v/>
      </c>
    </row>
    <row r="231" spans="1:5" ht="16" x14ac:dyDescent="0.2">
      <c r="A231" s="132" t="str">
        <f ca="1">IF(_SF_CORE!$A$2="BLOCK",NA(),IFERROR(INDEX('Tableau de bord'!$H:$H,SMALL('Tableau de bord'!#REF!,245)),""))</f>
        <v/>
      </c>
      <c r="B231" t="str">
        <f ca="1">IF(_SF_CORE!$A$2="BLOCK",NA(),IFERROR(INDEX('Tableau de bord'!$I:$I,SMALL('Tableau de bord'!#REF!,245)),""))</f>
        <v/>
      </c>
      <c r="C231" t="str">
        <f ca="1">IF(_SF_CORE!$A$2="BLOCK",NA(),IFERROR(_xlfn.SINGLE(INDEX('Tableau de bord'!#REF!,SMALL('Tableau de bord'!#REF!,245))),""))</f>
        <v/>
      </c>
      <c r="D231" t="str">
        <f ca="1">IF(_SF_CORE!$A$2="BLOCK",NA(),IFERROR(INDEX('Tableau de bord'!$D:$D,SMALL('Tableau de bord'!#REF!,245)),""))</f>
        <v/>
      </c>
      <c r="E231" t="str">
        <f ca="1">IF(_SF_CORE!$A$2="BLOCK",NA(),IFERROR(INDEX('Tableau de bord'!$E:$E,SMALL('Tableau de bord'!#REF!,245)),""))</f>
        <v/>
      </c>
    </row>
    <row r="232" spans="1:5" ht="16" x14ac:dyDescent="0.2">
      <c r="A232" s="132" t="str">
        <f ca="1">IF(_SF_CORE!$A$2="BLOCK",NA(),IFERROR(INDEX('Tableau de bord'!$H:$H,SMALL('Tableau de bord'!#REF!,246)),""))</f>
        <v/>
      </c>
      <c r="B232" t="str">
        <f ca="1">IF(_SF_CORE!$A$2="BLOCK",NA(),IFERROR(INDEX('Tableau de bord'!$I:$I,SMALL('Tableau de bord'!#REF!,246)),""))</f>
        <v/>
      </c>
      <c r="C232" t="str">
        <f ca="1">IF(_SF_CORE!$A$2="BLOCK",NA(),IFERROR(_xlfn.SINGLE(INDEX('Tableau de bord'!#REF!,SMALL('Tableau de bord'!#REF!,246))),""))</f>
        <v/>
      </c>
      <c r="D232" t="str">
        <f ca="1">IF(_SF_CORE!$A$2="BLOCK",NA(),IFERROR(INDEX('Tableau de bord'!$D:$D,SMALL('Tableau de bord'!#REF!,246)),""))</f>
        <v/>
      </c>
      <c r="E232" t="str">
        <f ca="1">IF(_SF_CORE!$A$2="BLOCK",NA(),IFERROR(INDEX('Tableau de bord'!$E:$E,SMALL('Tableau de bord'!#REF!,246)),""))</f>
        <v/>
      </c>
    </row>
    <row r="233" spans="1:5" ht="16" x14ac:dyDescent="0.2">
      <c r="A233" s="132" t="str">
        <f ca="1">IF(_SF_CORE!$A$2="BLOCK",NA(),IFERROR(INDEX('Tableau de bord'!$H:$H,SMALL('Tableau de bord'!#REF!,247)),""))</f>
        <v/>
      </c>
      <c r="B233" t="str">
        <f ca="1">IF(_SF_CORE!$A$2="BLOCK",NA(),IFERROR(INDEX('Tableau de bord'!$I:$I,SMALL('Tableau de bord'!#REF!,247)),""))</f>
        <v/>
      </c>
      <c r="C233" t="str">
        <f ca="1">IF(_SF_CORE!$A$2="BLOCK",NA(),IFERROR(_xlfn.SINGLE(INDEX('Tableau de bord'!#REF!,SMALL('Tableau de bord'!#REF!,247))),""))</f>
        <v/>
      </c>
      <c r="D233" t="str">
        <f ca="1">IF(_SF_CORE!$A$2="BLOCK",NA(),IFERROR(INDEX('Tableau de bord'!$D:$D,SMALL('Tableau de bord'!#REF!,247)),""))</f>
        <v/>
      </c>
      <c r="E233" t="str">
        <f ca="1">IF(_SF_CORE!$A$2="BLOCK",NA(),IFERROR(INDEX('Tableau de bord'!$E:$E,SMALL('Tableau de bord'!#REF!,247)),""))</f>
        <v/>
      </c>
    </row>
    <row r="234" spans="1:5" ht="16" x14ac:dyDescent="0.2">
      <c r="A234" s="132" t="str">
        <f ca="1">IF(_SF_CORE!$A$2="BLOCK",NA(),IFERROR(INDEX('Tableau de bord'!$H:$H,SMALL('Tableau de bord'!#REF!,248)),""))</f>
        <v/>
      </c>
      <c r="B234" t="str">
        <f ca="1">IF(_SF_CORE!$A$2="BLOCK",NA(),IFERROR(INDEX('Tableau de bord'!$I:$I,SMALL('Tableau de bord'!#REF!,248)),""))</f>
        <v/>
      </c>
      <c r="C234" t="str">
        <f ca="1">IF(_SF_CORE!$A$2="BLOCK",NA(),IFERROR(_xlfn.SINGLE(INDEX('Tableau de bord'!#REF!,SMALL('Tableau de bord'!#REF!,248))),""))</f>
        <v/>
      </c>
      <c r="D234" t="str">
        <f ca="1">IF(_SF_CORE!$A$2="BLOCK",NA(),IFERROR(INDEX('Tableau de bord'!$D:$D,SMALL('Tableau de bord'!#REF!,248)),""))</f>
        <v/>
      </c>
      <c r="E234" t="str">
        <f ca="1">IF(_SF_CORE!$A$2="BLOCK",NA(),IFERROR(INDEX('Tableau de bord'!$E:$E,SMALL('Tableau de bord'!#REF!,248)),""))</f>
        <v/>
      </c>
    </row>
    <row r="235" spans="1:5" ht="16" x14ac:dyDescent="0.2">
      <c r="A235" s="132" t="str">
        <f ca="1">IF(_SF_CORE!$A$2="BLOCK",NA(),IFERROR(INDEX('Tableau de bord'!$H:$H,SMALL('Tableau de bord'!#REF!,249)),""))</f>
        <v/>
      </c>
      <c r="B235" t="str">
        <f ca="1">IF(_SF_CORE!$A$2="BLOCK",NA(),IFERROR(INDEX('Tableau de bord'!$I:$I,SMALL('Tableau de bord'!#REF!,249)),""))</f>
        <v/>
      </c>
      <c r="C235" t="str">
        <f ca="1">IF(_SF_CORE!$A$2="BLOCK",NA(),IFERROR(_xlfn.SINGLE(INDEX('Tableau de bord'!#REF!,SMALL('Tableau de bord'!#REF!,249))),""))</f>
        <v/>
      </c>
      <c r="D235" t="str">
        <f ca="1">IF(_SF_CORE!$A$2="BLOCK",NA(),IFERROR(INDEX('Tableau de bord'!$D:$D,SMALL('Tableau de bord'!#REF!,249)),""))</f>
        <v/>
      </c>
      <c r="E235" t="str">
        <f ca="1">IF(_SF_CORE!$A$2="BLOCK",NA(),IFERROR(INDEX('Tableau de bord'!$E:$E,SMALL('Tableau de bord'!#REF!,249)),""))</f>
        <v/>
      </c>
    </row>
    <row r="236" spans="1:5" ht="16" x14ac:dyDescent="0.2">
      <c r="A236" s="132" t="str">
        <f ca="1">IF(_SF_CORE!$A$2="BLOCK",NA(),IFERROR(INDEX('Tableau de bord'!$H:$H,SMALL('Tableau de bord'!#REF!,250)),""))</f>
        <v/>
      </c>
      <c r="B236" t="str">
        <f ca="1">IF(_SF_CORE!$A$2="BLOCK",NA(),IFERROR(INDEX('Tableau de bord'!$I:$I,SMALL('Tableau de bord'!#REF!,250)),""))</f>
        <v/>
      </c>
      <c r="C236" t="str">
        <f ca="1">IF(_SF_CORE!$A$2="BLOCK",NA(),IFERROR(_xlfn.SINGLE(INDEX('Tableau de bord'!#REF!,SMALL('Tableau de bord'!#REF!,250))),""))</f>
        <v/>
      </c>
      <c r="D236" t="str">
        <f ca="1">IF(_SF_CORE!$A$2="BLOCK",NA(),IFERROR(INDEX('Tableau de bord'!$D:$D,SMALL('Tableau de bord'!#REF!,250)),""))</f>
        <v/>
      </c>
      <c r="E236" t="str">
        <f ca="1">IF(_SF_CORE!$A$2="BLOCK",NA(),IFERROR(INDEX('Tableau de bord'!$E:$E,SMALL('Tableau de bord'!#REF!,250)),""))</f>
        <v/>
      </c>
    </row>
    <row r="237" spans="1:5" ht="16" x14ac:dyDescent="0.2">
      <c r="A237" s="132" t="str">
        <f ca="1">IF(_SF_CORE!$A$2="BLOCK",NA(),IFERROR(INDEX('Tableau de bord'!$H:$H,SMALL('Tableau de bord'!#REF!,251)),""))</f>
        <v/>
      </c>
      <c r="B237" t="str">
        <f ca="1">IF(_SF_CORE!$A$2="BLOCK",NA(),IFERROR(INDEX('Tableau de bord'!$I:$I,SMALL('Tableau de bord'!#REF!,251)),""))</f>
        <v/>
      </c>
      <c r="C237" t="str">
        <f ca="1">IF(_SF_CORE!$A$2="BLOCK",NA(),IFERROR(_xlfn.SINGLE(INDEX('Tableau de bord'!#REF!,SMALL('Tableau de bord'!#REF!,251))),""))</f>
        <v/>
      </c>
      <c r="D237" t="str">
        <f ca="1">IF(_SF_CORE!$A$2="BLOCK",NA(),IFERROR(INDEX('Tableau de bord'!$D:$D,SMALL('Tableau de bord'!#REF!,251)),""))</f>
        <v/>
      </c>
      <c r="E237" t="str">
        <f ca="1">IF(_SF_CORE!$A$2="BLOCK",NA(),IFERROR(INDEX('Tableau de bord'!$E:$E,SMALL('Tableau de bord'!#REF!,251)),""))</f>
        <v/>
      </c>
    </row>
    <row r="238" spans="1:5" ht="16" x14ac:dyDescent="0.2">
      <c r="A238" s="132" t="str">
        <f ca="1">IF(_SF_CORE!$A$2="BLOCK",NA(),IFERROR(INDEX('Tableau de bord'!$H:$H,SMALL('Tableau de bord'!#REF!,252)),""))</f>
        <v/>
      </c>
      <c r="B238" t="str">
        <f ca="1">IF(_SF_CORE!$A$2="BLOCK",NA(),IFERROR(INDEX('Tableau de bord'!$I:$I,SMALL('Tableau de bord'!#REF!,252)),""))</f>
        <v/>
      </c>
      <c r="C238" t="str">
        <f ca="1">IF(_SF_CORE!$A$2="BLOCK",NA(),IFERROR(_xlfn.SINGLE(INDEX('Tableau de bord'!#REF!,SMALL('Tableau de bord'!#REF!,252))),""))</f>
        <v/>
      </c>
      <c r="D238" t="str">
        <f ca="1">IF(_SF_CORE!$A$2="BLOCK",NA(),IFERROR(INDEX('Tableau de bord'!$D:$D,SMALL('Tableau de bord'!#REF!,252)),""))</f>
        <v/>
      </c>
      <c r="E238" t="str">
        <f ca="1">IF(_SF_CORE!$A$2="BLOCK",NA(),IFERROR(INDEX('Tableau de bord'!$E:$E,SMALL('Tableau de bord'!#REF!,252)),""))</f>
        <v/>
      </c>
    </row>
    <row r="239" spans="1:5" ht="16" x14ac:dyDescent="0.2">
      <c r="A239" s="132" t="str">
        <f ca="1">IF(_SF_CORE!$A$2="BLOCK",NA(),IFERROR(INDEX('Tableau de bord'!$H:$H,SMALL('Tableau de bord'!#REF!,253)),""))</f>
        <v/>
      </c>
      <c r="B239" t="str">
        <f ca="1">IF(_SF_CORE!$A$2="BLOCK",NA(),IFERROR(INDEX('Tableau de bord'!$I:$I,SMALL('Tableau de bord'!#REF!,253)),""))</f>
        <v/>
      </c>
      <c r="C239" t="str">
        <f ca="1">IF(_SF_CORE!$A$2="BLOCK",NA(),IFERROR(_xlfn.SINGLE(INDEX('Tableau de bord'!#REF!,SMALL('Tableau de bord'!#REF!,253))),""))</f>
        <v/>
      </c>
      <c r="D239" t="str">
        <f ca="1">IF(_SF_CORE!$A$2="BLOCK",NA(),IFERROR(INDEX('Tableau de bord'!$D:$D,SMALL('Tableau de bord'!#REF!,253)),""))</f>
        <v/>
      </c>
      <c r="E239" t="str">
        <f ca="1">IF(_SF_CORE!$A$2="BLOCK",NA(),IFERROR(INDEX('Tableau de bord'!$E:$E,SMALL('Tableau de bord'!#REF!,253)),""))</f>
        <v/>
      </c>
    </row>
    <row r="240" spans="1:5" ht="16" x14ac:dyDescent="0.2">
      <c r="A240" s="132" t="str">
        <f ca="1">IF(_SF_CORE!$A$2="BLOCK",NA(),IFERROR(INDEX('Tableau de bord'!$H:$H,SMALL('Tableau de bord'!#REF!,254)),""))</f>
        <v/>
      </c>
      <c r="B240" t="str">
        <f ca="1">IF(_SF_CORE!$A$2="BLOCK",NA(),IFERROR(INDEX('Tableau de bord'!$I:$I,SMALL('Tableau de bord'!#REF!,254)),""))</f>
        <v/>
      </c>
      <c r="C240" t="str">
        <f ca="1">IF(_SF_CORE!$A$2="BLOCK",NA(),IFERROR(_xlfn.SINGLE(INDEX('Tableau de bord'!#REF!,SMALL('Tableau de bord'!#REF!,254))),""))</f>
        <v/>
      </c>
      <c r="D240" t="str">
        <f ca="1">IF(_SF_CORE!$A$2="BLOCK",NA(),IFERROR(INDEX('Tableau de bord'!$D:$D,SMALL('Tableau de bord'!#REF!,254)),""))</f>
        <v/>
      </c>
      <c r="E240" t="str">
        <f ca="1">IF(_SF_CORE!$A$2="BLOCK",NA(),IFERROR(INDEX('Tableau de bord'!$E:$E,SMALL('Tableau de bord'!#REF!,254)),""))</f>
        <v/>
      </c>
    </row>
    <row r="241" spans="1:5" ht="16" x14ac:dyDescent="0.2">
      <c r="A241" s="132" t="str">
        <f ca="1">IF(_SF_CORE!$A$2="BLOCK",NA(),IFERROR(INDEX('Tableau de bord'!$H:$H,SMALL('Tableau de bord'!#REF!,255)),""))</f>
        <v/>
      </c>
      <c r="B241" t="str">
        <f ca="1">IF(_SF_CORE!$A$2="BLOCK",NA(),IFERROR(INDEX('Tableau de bord'!$I:$I,SMALL('Tableau de bord'!#REF!,255)),""))</f>
        <v/>
      </c>
      <c r="C241" t="str">
        <f ca="1">IF(_SF_CORE!$A$2="BLOCK",NA(),IFERROR(_xlfn.SINGLE(INDEX('Tableau de bord'!#REF!,SMALL('Tableau de bord'!#REF!,255))),""))</f>
        <v/>
      </c>
      <c r="D241" t="str">
        <f ca="1">IF(_SF_CORE!$A$2="BLOCK",NA(),IFERROR(INDEX('Tableau de bord'!$D:$D,SMALL('Tableau de bord'!#REF!,255)),""))</f>
        <v/>
      </c>
      <c r="E241" t="str">
        <f ca="1">IF(_SF_CORE!$A$2="BLOCK",NA(),IFERROR(INDEX('Tableau de bord'!$E:$E,SMALL('Tableau de bord'!#REF!,255)),""))</f>
        <v/>
      </c>
    </row>
    <row r="242" spans="1:5" ht="16" x14ac:dyDescent="0.2">
      <c r="A242" s="132" t="str">
        <f ca="1">IF(_SF_CORE!$A$2="BLOCK",NA(),IFERROR(INDEX('Tableau de bord'!$H:$H,SMALL('Tableau de bord'!#REF!,256)),""))</f>
        <v/>
      </c>
      <c r="B242" t="str">
        <f ca="1">IF(_SF_CORE!$A$2="BLOCK",NA(),IFERROR(INDEX('Tableau de bord'!$I:$I,SMALL('Tableau de bord'!#REF!,256)),""))</f>
        <v/>
      </c>
      <c r="C242" t="str">
        <f ca="1">IF(_SF_CORE!$A$2="BLOCK",NA(),IFERROR(_xlfn.SINGLE(INDEX('Tableau de bord'!#REF!,SMALL('Tableau de bord'!#REF!,256))),""))</f>
        <v/>
      </c>
      <c r="D242" t="str">
        <f ca="1">IF(_SF_CORE!$A$2="BLOCK",NA(),IFERROR(INDEX('Tableau de bord'!$D:$D,SMALL('Tableau de bord'!#REF!,256)),""))</f>
        <v/>
      </c>
      <c r="E242" t="str">
        <f ca="1">IF(_SF_CORE!$A$2="BLOCK",NA(),IFERROR(INDEX('Tableau de bord'!$E:$E,SMALL('Tableau de bord'!#REF!,256)),""))</f>
        <v/>
      </c>
    </row>
    <row r="243" spans="1:5" ht="16" x14ac:dyDescent="0.2">
      <c r="A243" s="132" t="str">
        <f ca="1">IF(_SF_CORE!$A$2="BLOCK",NA(),IFERROR(INDEX('Tableau de bord'!$H:$H,SMALL('Tableau de bord'!#REF!,257)),""))</f>
        <v/>
      </c>
      <c r="B243" t="str">
        <f ca="1">IF(_SF_CORE!$A$2="BLOCK",NA(),IFERROR(INDEX('Tableau de bord'!$I:$I,SMALL('Tableau de bord'!#REF!,257)),""))</f>
        <v/>
      </c>
      <c r="C243" t="str">
        <f ca="1">IF(_SF_CORE!$A$2="BLOCK",NA(),IFERROR(_xlfn.SINGLE(INDEX('Tableau de bord'!#REF!,SMALL('Tableau de bord'!#REF!,257))),""))</f>
        <v/>
      </c>
      <c r="D243" t="str">
        <f ca="1">IF(_SF_CORE!$A$2="BLOCK",NA(),IFERROR(INDEX('Tableau de bord'!$D:$D,SMALL('Tableau de bord'!#REF!,257)),""))</f>
        <v/>
      </c>
      <c r="E243" t="str">
        <f ca="1">IF(_SF_CORE!$A$2="BLOCK",NA(),IFERROR(INDEX('Tableau de bord'!$E:$E,SMALL('Tableau de bord'!#REF!,257)),""))</f>
        <v/>
      </c>
    </row>
    <row r="244" spans="1:5" ht="16" x14ac:dyDescent="0.2">
      <c r="A244" s="132" t="str">
        <f ca="1">IF(_SF_CORE!$A$2="BLOCK",NA(),IFERROR(INDEX('Tableau de bord'!$H:$H,SMALL('Tableau de bord'!#REF!,258)),""))</f>
        <v/>
      </c>
      <c r="B244" t="str">
        <f ca="1">IF(_SF_CORE!$A$2="BLOCK",NA(),IFERROR(INDEX('Tableau de bord'!$I:$I,SMALL('Tableau de bord'!#REF!,258)),""))</f>
        <v/>
      </c>
      <c r="C244" t="str">
        <f ca="1">IF(_SF_CORE!$A$2="BLOCK",NA(),IFERROR(_xlfn.SINGLE(INDEX('Tableau de bord'!#REF!,SMALL('Tableau de bord'!#REF!,258))),""))</f>
        <v/>
      </c>
      <c r="D244" t="str">
        <f ca="1">IF(_SF_CORE!$A$2="BLOCK",NA(),IFERROR(INDEX('Tableau de bord'!$D:$D,SMALL('Tableau de bord'!#REF!,258)),""))</f>
        <v/>
      </c>
      <c r="E244" t="str">
        <f ca="1">IF(_SF_CORE!$A$2="BLOCK",NA(),IFERROR(INDEX('Tableau de bord'!$E:$E,SMALL('Tableau de bord'!#REF!,258)),""))</f>
        <v/>
      </c>
    </row>
    <row r="245" spans="1:5" ht="16" x14ac:dyDescent="0.2">
      <c r="A245" s="132" t="str">
        <f ca="1">IF(_SF_CORE!$A$2="BLOCK",NA(),IFERROR(INDEX('Tableau de bord'!$H:$H,SMALL('Tableau de bord'!#REF!,259)),""))</f>
        <v/>
      </c>
      <c r="B245" t="str">
        <f ca="1">IF(_SF_CORE!$A$2="BLOCK",NA(),IFERROR(INDEX('Tableau de bord'!$I:$I,SMALL('Tableau de bord'!#REF!,259)),""))</f>
        <v/>
      </c>
      <c r="C245" t="str">
        <f ca="1">IF(_SF_CORE!$A$2="BLOCK",NA(),IFERROR(_xlfn.SINGLE(INDEX('Tableau de bord'!#REF!,SMALL('Tableau de bord'!#REF!,259))),""))</f>
        <v/>
      </c>
      <c r="D245" t="str">
        <f ca="1">IF(_SF_CORE!$A$2="BLOCK",NA(),IFERROR(INDEX('Tableau de bord'!$D:$D,SMALL('Tableau de bord'!#REF!,259)),""))</f>
        <v/>
      </c>
      <c r="E245" t="str">
        <f ca="1">IF(_SF_CORE!$A$2="BLOCK",NA(),IFERROR(INDEX('Tableau de bord'!$E:$E,SMALL('Tableau de bord'!#REF!,259)),""))</f>
        <v/>
      </c>
    </row>
    <row r="246" spans="1:5" ht="16" x14ac:dyDescent="0.2">
      <c r="A246" s="132" t="str">
        <f ca="1">IF(_SF_CORE!$A$2="BLOCK",NA(),IFERROR(INDEX('Tableau de bord'!$H:$H,SMALL('Tableau de bord'!#REF!,260)),""))</f>
        <v/>
      </c>
      <c r="B246" t="str">
        <f ca="1">IF(_SF_CORE!$A$2="BLOCK",NA(),IFERROR(INDEX('Tableau de bord'!$I:$I,SMALL('Tableau de bord'!#REF!,260)),""))</f>
        <v/>
      </c>
      <c r="C246" t="str">
        <f ca="1">IF(_SF_CORE!$A$2="BLOCK",NA(),IFERROR(_xlfn.SINGLE(INDEX('Tableau de bord'!#REF!,SMALL('Tableau de bord'!#REF!,260))),""))</f>
        <v/>
      </c>
      <c r="D246" t="str">
        <f ca="1">IF(_SF_CORE!$A$2="BLOCK",NA(),IFERROR(INDEX('Tableau de bord'!$D:$D,SMALL('Tableau de bord'!#REF!,260)),""))</f>
        <v/>
      </c>
      <c r="E246" t="str">
        <f ca="1">IF(_SF_CORE!$A$2="BLOCK",NA(),IFERROR(INDEX('Tableau de bord'!$E:$E,SMALL('Tableau de bord'!#REF!,260)),""))</f>
        <v/>
      </c>
    </row>
    <row r="247" spans="1:5" ht="16" x14ac:dyDescent="0.2">
      <c r="A247" s="132" t="str">
        <f ca="1">IF(_SF_CORE!$A$2="BLOCK",NA(),IFERROR(INDEX('Tableau de bord'!$H:$H,SMALL('Tableau de bord'!#REF!,261)),""))</f>
        <v/>
      </c>
      <c r="B247" t="str">
        <f ca="1">IF(_SF_CORE!$A$2="BLOCK",NA(),IFERROR(INDEX('Tableau de bord'!$I:$I,SMALL('Tableau de bord'!#REF!,261)),""))</f>
        <v/>
      </c>
      <c r="C247" t="str">
        <f ca="1">IF(_SF_CORE!$A$2="BLOCK",NA(),IFERROR(_xlfn.SINGLE(INDEX('Tableau de bord'!#REF!,SMALL('Tableau de bord'!#REF!,261))),""))</f>
        <v/>
      </c>
      <c r="D247" t="str">
        <f ca="1">IF(_SF_CORE!$A$2="BLOCK",NA(),IFERROR(INDEX('Tableau de bord'!$D:$D,SMALL('Tableau de bord'!#REF!,261)),""))</f>
        <v/>
      </c>
      <c r="E247" t="str">
        <f ca="1">IF(_SF_CORE!$A$2="BLOCK",NA(),IFERROR(INDEX('Tableau de bord'!$E:$E,SMALL('Tableau de bord'!#REF!,261)),""))</f>
        <v/>
      </c>
    </row>
    <row r="248" spans="1:5" ht="16" x14ac:dyDescent="0.2">
      <c r="A248" s="132" t="str">
        <f ca="1">IF(_SF_CORE!$A$2="BLOCK",NA(),IFERROR(INDEX('Tableau de bord'!$H:$H,SMALL('Tableau de bord'!#REF!,262)),""))</f>
        <v/>
      </c>
      <c r="B248" t="str">
        <f ca="1">IF(_SF_CORE!$A$2="BLOCK",NA(),IFERROR(INDEX('Tableau de bord'!$I:$I,SMALL('Tableau de bord'!#REF!,262)),""))</f>
        <v/>
      </c>
      <c r="C248" t="str">
        <f ca="1">IF(_SF_CORE!$A$2="BLOCK",NA(),IFERROR(_xlfn.SINGLE(INDEX('Tableau de bord'!#REF!,SMALL('Tableau de bord'!#REF!,262))),""))</f>
        <v/>
      </c>
      <c r="D248" t="str">
        <f ca="1">IF(_SF_CORE!$A$2="BLOCK",NA(),IFERROR(INDEX('Tableau de bord'!$D:$D,SMALL('Tableau de bord'!#REF!,262)),""))</f>
        <v/>
      </c>
      <c r="E248" t="str">
        <f ca="1">IF(_SF_CORE!$A$2="BLOCK",NA(),IFERROR(INDEX('Tableau de bord'!$E:$E,SMALL('Tableau de bord'!#REF!,262)),""))</f>
        <v/>
      </c>
    </row>
    <row r="249" spans="1:5" ht="16" x14ac:dyDescent="0.2">
      <c r="A249" s="132" t="str">
        <f ca="1">IF(_SF_CORE!$A$2="BLOCK",NA(),IFERROR(INDEX('Tableau de bord'!$H:$H,SMALL('Tableau de bord'!#REF!,263)),""))</f>
        <v/>
      </c>
      <c r="B249" t="str">
        <f ca="1">IF(_SF_CORE!$A$2="BLOCK",NA(),IFERROR(INDEX('Tableau de bord'!$I:$I,SMALL('Tableau de bord'!#REF!,263)),""))</f>
        <v/>
      </c>
      <c r="C249" t="str">
        <f ca="1">IF(_SF_CORE!$A$2="BLOCK",NA(),IFERROR(_xlfn.SINGLE(INDEX('Tableau de bord'!#REF!,SMALL('Tableau de bord'!#REF!,263))),""))</f>
        <v/>
      </c>
      <c r="D249" t="str">
        <f ca="1">IF(_SF_CORE!$A$2="BLOCK",NA(),IFERROR(INDEX('Tableau de bord'!$D:$D,SMALL('Tableau de bord'!#REF!,263)),""))</f>
        <v/>
      </c>
      <c r="E249" t="str">
        <f ca="1">IF(_SF_CORE!$A$2="BLOCK",NA(),IFERROR(INDEX('Tableau de bord'!$E:$E,SMALL('Tableau de bord'!#REF!,263)),""))</f>
        <v/>
      </c>
    </row>
    <row r="250" spans="1:5" ht="16" x14ac:dyDescent="0.2">
      <c r="A250" s="132" t="str">
        <f ca="1">IF(_SF_CORE!$A$2="BLOCK",NA(),IFERROR(INDEX('Tableau de bord'!$H:$H,SMALL('Tableau de bord'!#REF!,264)),""))</f>
        <v/>
      </c>
      <c r="B250" t="str">
        <f ca="1">IF(_SF_CORE!$A$2="BLOCK",NA(),IFERROR(INDEX('Tableau de bord'!$I:$I,SMALL('Tableau de bord'!#REF!,264)),""))</f>
        <v/>
      </c>
      <c r="C250" t="str">
        <f ca="1">IF(_SF_CORE!$A$2="BLOCK",NA(),IFERROR(_xlfn.SINGLE(INDEX('Tableau de bord'!#REF!,SMALL('Tableau de bord'!#REF!,264))),""))</f>
        <v/>
      </c>
      <c r="D250" t="str">
        <f ca="1">IF(_SF_CORE!$A$2="BLOCK",NA(),IFERROR(INDEX('Tableau de bord'!$D:$D,SMALL('Tableau de bord'!#REF!,264)),""))</f>
        <v/>
      </c>
      <c r="E250" t="str">
        <f ca="1">IF(_SF_CORE!$A$2="BLOCK",NA(),IFERROR(INDEX('Tableau de bord'!$E:$E,SMALL('Tableau de bord'!#REF!,264)),""))</f>
        <v/>
      </c>
    </row>
    <row r="251" spans="1:5" ht="16" x14ac:dyDescent="0.2">
      <c r="A251" s="132" t="str">
        <f ca="1">IF(_SF_CORE!$A$2="BLOCK",NA(),IFERROR(INDEX('Tableau de bord'!$H:$H,SMALL('Tableau de bord'!#REF!,265)),""))</f>
        <v/>
      </c>
      <c r="B251" t="str">
        <f ca="1">IF(_SF_CORE!$A$2="BLOCK",NA(),IFERROR(INDEX('Tableau de bord'!$I:$I,SMALL('Tableau de bord'!#REF!,265)),""))</f>
        <v/>
      </c>
      <c r="C251" t="str">
        <f ca="1">IF(_SF_CORE!$A$2="BLOCK",NA(),IFERROR(_xlfn.SINGLE(INDEX('Tableau de bord'!#REF!,SMALL('Tableau de bord'!#REF!,265))),""))</f>
        <v/>
      </c>
      <c r="D251" t="str">
        <f ca="1">IF(_SF_CORE!$A$2="BLOCK",NA(),IFERROR(INDEX('Tableau de bord'!$D:$D,SMALL('Tableau de bord'!#REF!,265)),""))</f>
        <v/>
      </c>
      <c r="E251" t="str">
        <f ca="1">IF(_SF_CORE!$A$2="BLOCK",NA(),IFERROR(INDEX('Tableau de bord'!$E:$E,SMALL('Tableau de bord'!#REF!,265)),""))</f>
        <v/>
      </c>
    </row>
    <row r="252" spans="1:5" ht="16" x14ac:dyDescent="0.2">
      <c r="A252" s="132" t="str">
        <f ca="1">IF(_SF_CORE!$A$2="BLOCK",NA(),IFERROR(INDEX('Tableau de bord'!$H:$H,SMALL('Tableau de bord'!#REF!,266)),""))</f>
        <v/>
      </c>
      <c r="B252" t="str">
        <f ca="1">IF(_SF_CORE!$A$2="BLOCK",NA(),IFERROR(INDEX('Tableau de bord'!$I:$I,SMALL('Tableau de bord'!#REF!,266)),""))</f>
        <v/>
      </c>
      <c r="C252" t="str">
        <f ca="1">IF(_SF_CORE!$A$2="BLOCK",NA(),IFERROR(_xlfn.SINGLE(INDEX('Tableau de bord'!#REF!,SMALL('Tableau de bord'!#REF!,266))),""))</f>
        <v/>
      </c>
      <c r="D252" t="str">
        <f ca="1">IF(_SF_CORE!$A$2="BLOCK",NA(),IFERROR(INDEX('Tableau de bord'!$D:$D,SMALL('Tableau de bord'!#REF!,266)),""))</f>
        <v/>
      </c>
      <c r="E252" t="str">
        <f ca="1">IF(_SF_CORE!$A$2="BLOCK",NA(),IFERROR(INDEX('Tableau de bord'!$E:$E,SMALL('Tableau de bord'!#REF!,266)),""))</f>
        <v/>
      </c>
    </row>
    <row r="253" spans="1:5" ht="16" x14ac:dyDescent="0.2">
      <c r="A253" s="132" t="str">
        <f ca="1">IF(_SF_CORE!$A$2="BLOCK",NA(),IFERROR(INDEX('Tableau de bord'!$H:$H,SMALL('Tableau de bord'!#REF!,267)),""))</f>
        <v/>
      </c>
      <c r="B253" t="str">
        <f ca="1">IF(_SF_CORE!$A$2="BLOCK",NA(),IFERROR(INDEX('Tableau de bord'!$I:$I,SMALL('Tableau de bord'!#REF!,267)),""))</f>
        <v/>
      </c>
      <c r="C253" t="str">
        <f ca="1">IF(_SF_CORE!$A$2="BLOCK",NA(),IFERROR(_xlfn.SINGLE(INDEX('Tableau de bord'!#REF!,SMALL('Tableau de bord'!#REF!,267))),""))</f>
        <v/>
      </c>
      <c r="D253" t="str">
        <f ca="1">IF(_SF_CORE!$A$2="BLOCK",NA(),IFERROR(INDEX('Tableau de bord'!$D:$D,SMALL('Tableau de bord'!#REF!,267)),""))</f>
        <v/>
      </c>
      <c r="E253" t="str">
        <f ca="1">IF(_SF_CORE!$A$2="BLOCK",NA(),IFERROR(INDEX('Tableau de bord'!$E:$E,SMALL('Tableau de bord'!#REF!,267)),""))</f>
        <v/>
      </c>
    </row>
    <row r="254" spans="1:5" ht="16" x14ac:dyDescent="0.2">
      <c r="A254" s="132" t="str">
        <f ca="1">IF(_SF_CORE!$A$2="BLOCK",NA(),IFERROR(INDEX('Tableau de bord'!$H:$H,SMALL('Tableau de bord'!#REF!,268)),""))</f>
        <v/>
      </c>
      <c r="B254" t="str">
        <f ca="1">IF(_SF_CORE!$A$2="BLOCK",NA(),IFERROR(INDEX('Tableau de bord'!$I:$I,SMALL('Tableau de bord'!#REF!,268)),""))</f>
        <v/>
      </c>
      <c r="C254" t="str">
        <f ca="1">IF(_SF_CORE!$A$2="BLOCK",NA(),IFERROR(_xlfn.SINGLE(INDEX('Tableau de bord'!#REF!,SMALL('Tableau de bord'!#REF!,268))),""))</f>
        <v/>
      </c>
      <c r="D254" t="str">
        <f ca="1">IF(_SF_CORE!$A$2="BLOCK",NA(),IFERROR(INDEX('Tableau de bord'!$D:$D,SMALL('Tableau de bord'!#REF!,268)),""))</f>
        <v/>
      </c>
      <c r="E254" t="str">
        <f ca="1">IF(_SF_CORE!$A$2="BLOCK",NA(),IFERROR(INDEX('Tableau de bord'!$E:$E,SMALL('Tableau de bord'!#REF!,268)),""))</f>
        <v/>
      </c>
    </row>
    <row r="255" spans="1:5" ht="16" x14ac:dyDescent="0.2">
      <c r="A255" s="132" t="str">
        <f ca="1">IF(_SF_CORE!$A$2="BLOCK",NA(),IFERROR(INDEX('Tableau de bord'!$H:$H,SMALL('Tableau de bord'!#REF!,269)),""))</f>
        <v/>
      </c>
      <c r="B255" t="str">
        <f ca="1">IF(_SF_CORE!$A$2="BLOCK",NA(),IFERROR(INDEX('Tableau de bord'!$I:$I,SMALL('Tableau de bord'!#REF!,269)),""))</f>
        <v/>
      </c>
      <c r="C255" t="str">
        <f ca="1">IF(_SF_CORE!$A$2="BLOCK",NA(),IFERROR(_xlfn.SINGLE(INDEX('Tableau de bord'!#REF!,SMALL('Tableau de bord'!#REF!,269))),""))</f>
        <v/>
      </c>
      <c r="D255" t="str">
        <f ca="1">IF(_SF_CORE!$A$2="BLOCK",NA(),IFERROR(INDEX('Tableau de bord'!$D:$D,SMALL('Tableau de bord'!#REF!,269)),""))</f>
        <v/>
      </c>
      <c r="E255" t="str">
        <f ca="1">IF(_SF_CORE!$A$2="BLOCK",NA(),IFERROR(INDEX('Tableau de bord'!$E:$E,SMALL('Tableau de bord'!#REF!,269)),""))</f>
        <v/>
      </c>
    </row>
    <row r="256" spans="1:5" ht="16" x14ac:dyDescent="0.2">
      <c r="A256" s="132" t="str">
        <f ca="1">IF(_SF_CORE!$A$2="BLOCK",NA(),IFERROR(INDEX('Tableau de bord'!$H:$H,SMALL('Tableau de bord'!#REF!,270)),""))</f>
        <v/>
      </c>
      <c r="B256" t="str">
        <f ca="1">IF(_SF_CORE!$A$2="BLOCK",NA(),IFERROR(INDEX('Tableau de bord'!$I:$I,SMALL('Tableau de bord'!#REF!,270)),""))</f>
        <v/>
      </c>
      <c r="C256" t="str">
        <f ca="1">IF(_SF_CORE!$A$2="BLOCK",NA(),IFERROR(_xlfn.SINGLE(INDEX('Tableau de bord'!#REF!,SMALL('Tableau de bord'!#REF!,270))),""))</f>
        <v/>
      </c>
      <c r="D256" t="str">
        <f ca="1">IF(_SF_CORE!$A$2="BLOCK",NA(),IFERROR(INDEX('Tableau de bord'!$D:$D,SMALL('Tableau de bord'!#REF!,270)),""))</f>
        <v/>
      </c>
      <c r="E256" t="str">
        <f ca="1">IF(_SF_CORE!$A$2="BLOCK",NA(),IFERROR(INDEX('Tableau de bord'!$E:$E,SMALL('Tableau de bord'!#REF!,270)),""))</f>
        <v/>
      </c>
    </row>
    <row r="257" spans="1:5" ht="16" x14ac:dyDescent="0.2">
      <c r="A257" s="132" t="str">
        <f ca="1">IF(_SF_CORE!$A$2="BLOCK",NA(),IFERROR(INDEX('Tableau de bord'!$H:$H,SMALL('Tableau de bord'!#REF!,271)),""))</f>
        <v/>
      </c>
      <c r="B257" t="str">
        <f ca="1">IF(_SF_CORE!$A$2="BLOCK",NA(),IFERROR(INDEX('Tableau de bord'!$I:$I,SMALL('Tableau de bord'!#REF!,271)),""))</f>
        <v/>
      </c>
      <c r="C257" t="str">
        <f ca="1">IF(_SF_CORE!$A$2="BLOCK",NA(),IFERROR(_xlfn.SINGLE(INDEX('Tableau de bord'!#REF!,SMALL('Tableau de bord'!#REF!,271))),""))</f>
        <v/>
      </c>
      <c r="D257" t="str">
        <f ca="1">IF(_SF_CORE!$A$2="BLOCK",NA(),IFERROR(INDEX('Tableau de bord'!$D:$D,SMALL('Tableau de bord'!#REF!,271)),""))</f>
        <v/>
      </c>
      <c r="E257" t="str">
        <f ca="1">IF(_SF_CORE!$A$2="BLOCK",NA(),IFERROR(INDEX('Tableau de bord'!$E:$E,SMALL('Tableau de bord'!#REF!,271)),""))</f>
        <v/>
      </c>
    </row>
    <row r="258" spans="1:5" ht="16" x14ac:dyDescent="0.2">
      <c r="A258" s="132" t="str">
        <f ca="1">IF(_SF_CORE!$A$2="BLOCK",NA(),IFERROR(INDEX('Tableau de bord'!$H:$H,SMALL('Tableau de bord'!#REF!,272)),""))</f>
        <v/>
      </c>
      <c r="B258" t="str">
        <f ca="1">IF(_SF_CORE!$A$2="BLOCK",NA(),IFERROR(INDEX('Tableau de bord'!$I:$I,SMALL('Tableau de bord'!#REF!,272)),""))</f>
        <v/>
      </c>
      <c r="C258" t="str">
        <f ca="1">IF(_SF_CORE!$A$2="BLOCK",NA(),IFERROR(_xlfn.SINGLE(INDEX('Tableau de bord'!#REF!,SMALL('Tableau de bord'!#REF!,272))),""))</f>
        <v/>
      </c>
      <c r="D258" t="str">
        <f ca="1">IF(_SF_CORE!$A$2="BLOCK",NA(),IFERROR(INDEX('Tableau de bord'!$D:$D,SMALL('Tableau de bord'!#REF!,272)),""))</f>
        <v/>
      </c>
      <c r="E258" t="str">
        <f ca="1">IF(_SF_CORE!$A$2="BLOCK",NA(),IFERROR(INDEX('Tableau de bord'!$E:$E,SMALL('Tableau de bord'!#REF!,272)),""))</f>
        <v/>
      </c>
    </row>
    <row r="259" spans="1:5" ht="16" x14ac:dyDescent="0.2">
      <c r="A259" s="132" t="str">
        <f ca="1">IF(_SF_CORE!$A$2="BLOCK",NA(),IFERROR(INDEX('Tableau de bord'!$H:$H,SMALL('Tableau de bord'!#REF!,273)),""))</f>
        <v/>
      </c>
      <c r="B259" t="str">
        <f ca="1">IF(_SF_CORE!$A$2="BLOCK",NA(),IFERROR(INDEX('Tableau de bord'!$I:$I,SMALL('Tableau de bord'!#REF!,273)),""))</f>
        <v/>
      </c>
      <c r="C259" t="str">
        <f ca="1">IF(_SF_CORE!$A$2="BLOCK",NA(),IFERROR(_xlfn.SINGLE(INDEX('Tableau de bord'!#REF!,SMALL('Tableau de bord'!#REF!,273))),""))</f>
        <v/>
      </c>
      <c r="D259" t="str">
        <f ca="1">IF(_SF_CORE!$A$2="BLOCK",NA(),IFERROR(INDEX('Tableau de bord'!$D:$D,SMALL('Tableau de bord'!#REF!,273)),""))</f>
        <v/>
      </c>
      <c r="E259" t="str">
        <f ca="1">IF(_SF_CORE!$A$2="BLOCK",NA(),IFERROR(INDEX('Tableau de bord'!$E:$E,SMALL('Tableau de bord'!#REF!,273)),""))</f>
        <v/>
      </c>
    </row>
    <row r="260" spans="1:5" ht="16" x14ac:dyDescent="0.2">
      <c r="A260" s="132" t="str">
        <f ca="1">IF(_SF_CORE!$A$2="BLOCK",NA(),IFERROR(INDEX('Tableau de bord'!$H:$H,SMALL('Tableau de bord'!#REF!,274)),""))</f>
        <v/>
      </c>
      <c r="B260" t="str">
        <f ca="1">IF(_SF_CORE!$A$2="BLOCK",NA(),IFERROR(INDEX('Tableau de bord'!$I:$I,SMALL('Tableau de bord'!#REF!,274)),""))</f>
        <v/>
      </c>
      <c r="C260" t="str">
        <f ca="1">IF(_SF_CORE!$A$2="BLOCK",NA(),IFERROR(_xlfn.SINGLE(INDEX('Tableau de bord'!#REF!,SMALL('Tableau de bord'!#REF!,274))),""))</f>
        <v/>
      </c>
      <c r="D260" t="str">
        <f ca="1">IF(_SF_CORE!$A$2="BLOCK",NA(),IFERROR(INDEX('Tableau de bord'!$D:$D,SMALL('Tableau de bord'!#REF!,274)),""))</f>
        <v/>
      </c>
      <c r="E260" t="str">
        <f ca="1">IF(_SF_CORE!$A$2="BLOCK",NA(),IFERROR(INDEX('Tableau de bord'!$E:$E,SMALL('Tableau de bord'!#REF!,274)),""))</f>
        <v/>
      </c>
    </row>
    <row r="261" spans="1:5" ht="16" x14ac:dyDescent="0.2">
      <c r="A261" s="132" t="str">
        <f ca="1">IF(_SF_CORE!$A$2="BLOCK",NA(),IFERROR(INDEX('Tableau de bord'!$H:$H,SMALL('Tableau de bord'!#REF!,275)),""))</f>
        <v/>
      </c>
      <c r="B261" t="str">
        <f ca="1">IF(_SF_CORE!$A$2="BLOCK",NA(),IFERROR(INDEX('Tableau de bord'!$I:$I,SMALL('Tableau de bord'!#REF!,275)),""))</f>
        <v/>
      </c>
      <c r="C261" t="str">
        <f ca="1">IF(_SF_CORE!$A$2="BLOCK",NA(),IFERROR(_xlfn.SINGLE(INDEX('Tableau de bord'!#REF!,SMALL('Tableau de bord'!#REF!,275))),""))</f>
        <v/>
      </c>
      <c r="D261" t="str">
        <f ca="1">IF(_SF_CORE!$A$2="BLOCK",NA(),IFERROR(INDEX('Tableau de bord'!$D:$D,SMALL('Tableau de bord'!#REF!,275)),""))</f>
        <v/>
      </c>
      <c r="E261" t="str">
        <f ca="1">IF(_SF_CORE!$A$2="BLOCK",NA(),IFERROR(INDEX('Tableau de bord'!$E:$E,SMALL('Tableau de bord'!#REF!,275)),""))</f>
        <v/>
      </c>
    </row>
    <row r="262" spans="1:5" ht="16" x14ac:dyDescent="0.2">
      <c r="A262" s="132" t="str">
        <f ca="1">IF(_SF_CORE!$A$2="BLOCK",NA(),IFERROR(INDEX('Tableau de bord'!$H:$H,SMALL('Tableau de bord'!#REF!,276)),""))</f>
        <v/>
      </c>
      <c r="B262" t="str">
        <f ca="1">IF(_SF_CORE!$A$2="BLOCK",NA(),IFERROR(INDEX('Tableau de bord'!$I:$I,SMALL('Tableau de bord'!#REF!,276)),""))</f>
        <v/>
      </c>
      <c r="C262" t="str">
        <f ca="1">IF(_SF_CORE!$A$2="BLOCK",NA(),IFERROR(_xlfn.SINGLE(INDEX('Tableau de bord'!#REF!,SMALL('Tableau de bord'!#REF!,276))),""))</f>
        <v/>
      </c>
      <c r="D262" t="str">
        <f ca="1">IF(_SF_CORE!$A$2="BLOCK",NA(),IFERROR(INDEX('Tableau de bord'!$D:$D,SMALL('Tableau de bord'!#REF!,276)),""))</f>
        <v/>
      </c>
      <c r="E262" t="str">
        <f ca="1">IF(_SF_CORE!$A$2="BLOCK",NA(),IFERROR(INDEX('Tableau de bord'!$E:$E,SMALL('Tableau de bord'!#REF!,276)),""))</f>
        <v/>
      </c>
    </row>
    <row r="263" spans="1:5" ht="16" x14ac:dyDescent="0.2">
      <c r="A263" s="132" t="str">
        <f ca="1">IF(_SF_CORE!$A$2="BLOCK",NA(),IFERROR(INDEX('Tableau de bord'!$H:$H,SMALL('Tableau de bord'!#REF!,277)),""))</f>
        <v/>
      </c>
      <c r="B263" t="str">
        <f ca="1">IF(_SF_CORE!$A$2="BLOCK",NA(),IFERROR(INDEX('Tableau de bord'!$I:$I,SMALL('Tableau de bord'!#REF!,277)),""))</f>
        <v/>
      </c>
      <c r="C263" t="str">
        <f ca="1">IF(_SF_CORE!$A$2="BLOCK",NA(),IFERROR(_xlfn.SINGLE(INDEX('Tableau de bord'!#REF!,SMALL('Tableau de bord'!#REF!,277))),""))</f>
        <v/>
      </c>
      <c r="D263" t="str">
        <f ca="1">IF(_SF_CORE!$A$2="BLOCK",NA(),IFERROR(INDEX('Tableau de bord'!$D:$D,SMALL('Tableau de bord'!#REF!,277)),""))</f>
        <v/>
      </c>
      <c r="E263" t="str">
        <f ca="1">IF(_SF_CORE!$A$2="BLOCK",NA(),IFERROR(INDEX('Tableau de bord'!$E:$E,SMALL('Tableau de bord'!#REF!,277)),""))</f>
        <v/>
      </c>
    </row>
    <row r="264" spans="1:5" ht="16" x14ac:dyDescent="0.2">
      <c r="A264" s="132" t="str">
        <f ca="1">IF(_SF_CORE!$A$2="BLOCK",NA(),IFERROR(INDEX('Tableau de bord'!$H:$H,SMALL('Tableau de bord'!#REF!,278)),""))</f>
        <v/>
      </c>
      <c r="B264" t="str">
        <f ca="1">IF(_SF_CORE!$A$2="BLOCK",NA(),IFERROR(INDEX('Tableau de bord'!$I:$I,SMALL('Tableau de bord'!#REF!,278)),""))</f>
        <v/>
      </c>
      <c r="C264" t="str">
        <f ca="1">IF(_SF_CORE!$A$2="BLOCK",NA(),IFERROR(_xlfn.SINGLE(INDEX('Tableau de bord'!#REF!,SMALL('Tableau de bord'!#REF!,278))),""))</f>
        <v/>
      </c>
      <c r="D264" t="str">
        <f ca="1">IF(_SF_CORE!$A$2="BLOCK",NA(),IFERROR(INDEX('Tableau de bord'!$D:$D,SMALL('Tableau de bord'!#REF!,278)),""))</f>
        <v/>
      </c>
      <c r="E264" t="str">
        <f ca="1">IF(_SF_CORE!$A$2="BLOCK",NA(),IFERROR(INDEX('Tableau de bord'!$E:$E,SMALL('Tableau de bord'!#REF!,278)),""))</f>
        <v/>
      </c>
    </row>
    <row r="265" spans="1:5" ht="16" x14ac:dyDescent="0.2">
      <c r="A265" s="132" t="str">
        <f ca="1">IF(_SF_CORE!$A$2="BLOCK",NA(),IFERROR(INDEX('Tableau de bord'!$H:$H,SMALL('Tableau de bord'!#REF!,279)),""))</f>
        <v/>
      </c>
      <c r="B265" t="str">
        <f ca="1">IF(_SF_CORE!$A$2="BLOCK",NA(),IFERROR(INDEX('Tableau de bord'!$I:$I,SMALL('Tableau de bord'!#REF!,279)),""))</f>
        <v/>
      </c>
      <c r="C265" t="str">
        <f ca="1">IF(_SF_CORE!$A$2="BLOCK",NA(),IFERROR(_xlfn.SINGLE(INDEX('Tableau de bord'!#REF!,SMALL('Tableau de bord'!#REF!,279))),""))</f>
        <v/>
      </c>
      <c r="D265" t="str">
        <f ca="1">IF(_SF_CORE!$A$2="BLOCK",NA(),IFERROR(INDEX('Tableau de bord'!$D:$D,SMALL('Tableau de bord'!#REF!,279)),""))</f>
        <v/>
      </c>
      <c r="E265" t="str">
        <f ca="1">IF(_SF_CORE!$A$2="BLOCK",NA(),IFERROR(INDEX('Tableau de bord'!$E:$E,SMALL('Tableau de bord'!#REF!,279)),""))</f>
        <v/>
      </c>
    </row>
    <row r="266" spans="1:5" ht="16" x14ac:dyDescent="0.2">
      <c r="A266" s="132" t="str">
        <f ca="1">IF(_SF_CORE!$A$2="BLOCK",NA(),IFERROR(INDEX('Tableau de bord'!$H:$H,SMALL('Tableau de bord'!#REF!,280)),""))</f>
        <v/>
      </c>
      <c r="B266" t="str">
        <f ca="1">IF(_SF_CORE!$A$2="BLOCK",NA(),IFERROR(INDEX('Tableau de bord'!$I:$I,SMALL('Tableau de bord'!#REF!,280)),""))</f>
        <v/>
      </c>
      <c r="C266" t="str">
        <f ca="1">IF(_SF_CORE!$A$2="BLOCK",NA(),IFERROR(_xlfn.SINGLE(INDEX('Tableau de bord'!#REF!,SMALL('Tableau de bord'!#REF!,280))),""))</f>
        <v/>
      </c>
      <c r="D266" t="str">
        <f ca="1">IF(_SF_CORE!$A$2="BLOCK",NA(),IFERROR(INDEX('Tableau de bord'!$D:$D,SMALL('Tableau de bord'!#REF!,280)),""))</f>
        <v/>
      </c>
      <c r="E266" t="str">
        <f ca="1">IF(_SF_CORE!$A$2="BLOCK",NA(),IFERROR(INDEX('Tableau de bord'!$E:$E,SMALL('Tableau de bord'!#REF!,280)),""))</f>
        <v/>
      </c>
    </row>
    <row r="267" spans="1:5" ht="16" x14ac:dyDescent="0.2">
      <c r="A267" s="132" t="str">
        <f ca="1">IF(_SF_CORE!$A$2="BLOCK",NA(),IFERROR(INDEX('Tableau de bord'!$H:$H,SMALL('Tableau de bord'!#REF!,281)),""))</f>
        <v/>
      </c>
      <c r="B267" t="str">
        <f ca="1">IF(_SF_CORE!$A$2="BLOCK",NA(),IFERROR(INDEX('Tableau de bord'!$I:$I,SMALL('Tableau de bord'!#REF!,281)),""))</f>
        <v/>
      </c>
      <c r="C267" t="str">
        <f ca="1">IF(_SF_CORE!$A$2="BLOCK",NA(),IFERROR(_xlfn.SINGLE(INDEX('Tableau de bord'!#REF!,SMALL('Tableau de bord'!#REF!,281))),""))</f>
        <v/>
      </c>
      <c r="D267" t="str">
        <f ca="1">IF(_SF_CORE!$A$2="BLOCK",NA(),IFERROR(INDEX('Tableau de bord'!$D:$D,SMALL('Tableau de bord'!#REF!,281)),""))</f>
        <v/>
      </c>
      <c r="E267" t="str">
        <f ca="1">IF(_SF_CORE!$A$2="BLOCK",NA(),IFERROR(INDEX('Tableau de bord'!$E:$E,SMALL('Tableau de bord'!#REF!,281)),""))</f>
        <v/>
      </c>
    </row>
    <row r="268" spans="1:5" ht="16" x14ac:dyDescent="0.2">
      <c r="A268" s="132" t="str">
        <f ca="1">IF(_SF_CORE!$A$2="BLOCK",NA(),IFERROR(INDEX('Tableau de bord'!$H:$H,SMALL('Tableau de bord'!#REF!,282)),""))</f>
        <v/>
      </c>
      <c r="B268" t="str">
        <f ca="1">IF(_SF_CORE!$A$2="BLOCK",NA(),IFERROR(INDEX('Tableau de bord'!$I:$I,SMALL('Tableau de bord'!#REF!,282)),""))</f>
        <v/>
      </c>
      <c r="C268" t="str">
        <f ca="1">IF(_SF_CORE!$A$2="BLOCK",NA(),IFERROR(_xlfn.SINGLE(INDEX('Tableau de bord'!#REF!,SMALL('Tableau de bord'!#REF!,282))),""))</f>
        <v/>
      </c>
      <c r="D268" t="str">
        <f ca="1">IF(_SF_CORE!$A$2="BLOCK",NA(),IFERROR(INDEX('Tableau de bord'!$D:$D,SMALL('Tableau de bord'!#REF!,282)),""))</f>
        <v/>
      </c>
      <c r="E268" t="str">
        <f ca="1">IF(_SF_CORE!$A$2="BLOCK",NA(),IFERROR(INDEX('Tableau de bord'!$E:$E,SMALL('Tableau de bord'!#REF!,282)),""))</f>
        <v/>
      </c>
    </row>
    <row r="269" spans="1:5" ht="16" x14ac:dyDescent="0.2">
      <c r="A269" s="132" t="str">
        <f ca="1">IF(_SF_CORE!$A$2="BLOCK",NA(),IFERROR(INDEX('Tableau de bord'!$H:$H,SMALL('Tableau de bord'!#REF!,283)),""))</f>
        <v/>
      </c>
      <c r="B269" t="str">
        <f ca="1">IF(_SF_CORE!$A$2="BLOCK",NA(),IFERROR(INDEX('Tableau de bord'!$I:$I,SMALL('Tableau de bord'!#REF!,283)),""))</f>
        <v/>
      </c>
      <c r="C269" t="str">
        <f ca="1">IF(_SF_CORE!$A$2="BLOCK",NA(),IFERROR(_xlfn.SINGLE(INDEX('Tableau de bord'!#REF!,SMALL('Tableau de bord'!#REF!,283))),""))</f>
        <v/>
      </c>
      <c r="D269" t="str">
        <f ca="1">IF(_SF_CORE!$A$2="BLOCK",NA(),IFERROR(INDEX('Tableau de bord'!$D:$D,SMALL('Tableau de bord'!#REF!,283)),""))</f>
        <v/>
      </c>
      <c r="E269" t="str">
        <f ca="1">IF(_SF_CORE!$A$2="BLOCK",NA(),IFERROR(INDEX('Tableau de bord'!$E:$E,SMALL('Tableau de bord'!#REF!,283)),""))</f>
        <v/>
      </c>
    </row>
    <row r="270" spans="1:5" ht="16" x14ac:dyDescent="0.2">
      <c r="A270" s="132" t="str">
        <f ca="1">IF(_SF_CORE!$A$2="BLOCK",NA(),IFERROR(INDEX('Tableau de bord'!$H:$H,SMALL('Tableau de bord'!#REF!,284)),""))</f>
        <v/>
      </c>
      <c r="B270" t="str">
        <f ca="1">IF(_SF_CORE!$A$2="BLOCK",NA(),IFERROR(INDEX('Tableau de bord'!$I:$I,SMALL('Tableau de bord'!#REF!,284)),""))</f>
        <v/>
      </c>
      <c r="C270" t="str">
        <f ca="1">IF(_SF_CORE!$A$2="BLOCK",NA(),IFERROR(_xlfn.SINGLE(INDEX('Tableau de bord'!#REF!,SMALL('Tableau de bord'!#REF!,284))),""))</f>
        <v/>
      </c>
      <c r="D270" t="str">
        <f ca="1">IF(_SF_CORE!$A$2="BLOCK",NA(),IFERROR(INDEX('Tableau de bord'!$D:$D,SMALL('Tableau de bord'!#REF!,284)),""))</f>
        <v/>
      </c>
      <c r="E270" t="str">
        <f ca="1">IF(_SF_CORE!$A$2="BLOCK",NA(),IFERROR(INDEX('Tableau de bord'!$E:$E,SMALL('Tableau de bord'!#REF!,284)),""))</f>
        <v/>
      </c>
    </row>
    <row r="271" spans="1:5" ht="16" x14ac:dyDescent="0.2">
      <c r="A271" s="132" t="str">
        <f ca="1">IF(_SF_CORE!$A$2="BLOCK",NA(),IFERROR(INDEX('Tableau de bord'!$H:$H,SMALL('Tableau de bord'!#REF!,285)),""))</f>
        <v/>
      </c>
      <c r="B271" t="str">
        <f ca="1">IF(_SF_CORE!$A$2="BLOCK",NA(),IFERROR(INDEX('Tableau de bord'!$I:$I,SMALL('Tableau de bord'!#REF!,285)),""))</f>
        <v/>
      </c>
      <c r="C271" t="str">
        <f ca="1">IF(_SF_CORE!$A$2="BLOCK",NA(),IFERROR(_xlfn.SINGLE(INDEX('Tableau de bord'!#REF!,SMALL('Tableau de bord'!#REF!,285))),""))</f>
        <v/>
      </c>
      <c r="D271" t="str">
        <f ca="1">IF(_SF_CORE!$A$2="BLOCK",NA(),IFERROR(INDEX('Tableau de bord'!$D:$D,SMALL('Tableau de bord'!#REF!,285)),""))</f>
        <v/>
      </c>
      <c r="E271" t="str">
        <f ca="1">IF(_SF_CORE!$A$2="BLOCK",NA(),IFERROR(INDEX('Tableau de bord'!$E:$E,SMALL('Tableau de bord'!#REF!,285)),""))</f>
        <v/>
      </c>
    </row>
    <row r="272" spans="1:5" ht="16" x14ac:dyDescent="0.2">
      <c r="A272" s="132" t="str">
        <f ca="1">IF(_SF_CORE!$A$2="BLOCK",NA(),IFERROR(INDEX('Tableau de bord'!$H:$H,SMALL('Tableau de bord'!#REF!,286)),""))</f>
        <v/>
      </c>
      <c r="B272" t="str">
        <f ca="1">IF(_SF_CORE!$A$2="BLOCK",NA(),IFERROR(INDEX('Tableau de bord'!$I:$I,SMALL('Tableau de bord'!#REF!,286)),""))</f>
        <v/>
      </c>
      <c r="C272" t="str">
        <f ca="1">IF(_SF_CORE!$A$2="BLOCK",NA(),IFERROR(_xlfn.SINGLE(INDEX('Tableau de bord'!#REF!,SMALL('Tableau de bord'!#REF!,286))),""))</f>
        <v/>
      </c>
      <c r="D272" t="str">
        <f ca="1">IF(_SF_CORE!$A$2="BLOCK",NA(),IFERROR(INDEX('Tableau de bord'!$D:$D,SMALL('Tableau de bord'!#REF!,286)),""))</f>
        <v/>
      </c>
      <c r="E272" t="str">
        <f ca="1">IF(_SF_CORE!$A$2="BLOCK",NA(),IFERROR(INDEX('Tableau de bord'!$E:$E,SMALL('Tableau de bord'!#REF!,286)),""))</f>
        <v/>
      </c>
    </row>
    <row r="273" spans="1:5" ht="16" x14ac:dyDescent="0.2">
      <c r="A273" s="132" t="str">
        <f ca="1">IF(_SF_CORE!$A$2="BLOCK",NA(),IFERROR(INDEX('Tableau de bord'!$H:$H,SMALL('Tableau de bord'!#REF!,287)),""))</f>
        <v/>
      </c>
      <c r="B273" t="str">
        <f ca="1">IF(_SF_CORE!$A$2="BLOCK",NA(),IFERROR(INDEX('Tableau de bord'!$I:$I,SMALL('Tableau de bord'!#REF!,287)),""))</f>
        <v/>
      </c>
      <c r="C273" t="str">
        <f ca="1">IF(_SF_CORE!$A$2="BLOCK",NA(),IFERROR(_xlfn.SINGLE(INDEX('Tableau de bord'!#REF!,SMALL('Tableau de bord'!#REF!,287))),""))</f>
        <v/>
      </c>
      <c r="D273" t="str">
        <f ca="1">IF(_SF_CORE!$A$2="BLOCK",NA(),IFERROR(INDEX('Tableau de bord'!$D:$D,SMALL('Tableau de bord'!#REF!,287)),""))</f>
        <v/>
      </c>
      <c r="E273" t="str">
        <f ca="1">IF(_SF_CORE!$A$2="BLOCK",NA(),IFERROR(INDEX('Tableau de bord'!$E:$E,SMALL('Tableau de bord'!#REF!,287)),""))</f>
        <v/>
      </c>
    </row>
    <row r="274" spans="1:5" ht="16" x14ac:dyDescent="0.2">
      <c r="A274" s="132" t="str">
        <f ca="1">IF(_SF_CORE!$A$2="BLOCK",NA(),IFERROR(INDEX('Tableau de bord'!$H:$H,SMALL('Tableau de bord'!#REF!,288)),""))</f>
        <v/>
      </c>
      <c r="B274" t="str">
        <f ca="1">IF(_SF_CORE!$A$2="BLOCK",NA(),IFERROR(INDEX('Tableau de bord'!$I:$I,SMALL('Tableau de bord'!#REF!,288)),""))</f>
        <v/>
      </c>
      <c r="C274" t="str">
        <f ca="1">IF(_SF_CORE!$A$2="BLOCK",NA(),IFERROR(_xlfn.SINGLE(INDEX('Tableau de bord'!#REF!,SMALL('Tableau de bord'!#REF!,288))),""))</f>
        <v/>
      </c>
      <c r="D274" t="str">
        <f ca="1">IF(_SF_CORE!$A$2="BLOCK",NA(),IFERROR(INDEX('Tableau de bord'!$D:$D,SMALL('Tableau de bord'!#REF!,288)),""))</f>
        <v/>
      </c>
      <c r="E274" t="str">
        <f ca="1">IF(_SF_CORE!$A$2="BLOCK",NA(),IFERROR(INDEX('Tableau de bord'!$E:$E,SMALL('Tableau de bord'!#REF!,288)),""))</f>
        <v/>
      </c>
    </row>
    <row r="275" spans="1:5" ht="16" x14ac:dyDescent="0.2">
      <c r="A275" s="132" t="str">
        <f ca="1">IF(_SF_CORE!$A$2="BLOCK",NA(),IFERROR(INDEX('Tableau de bord'!$H:$H,SMALL('Tableau de bord'!#REF!,289)),""))</f>
        <v/>
      </c>
      <c r="B275" t="str">
        <f ca="1">IF(_SF_CORE!$A$2="BLOCK",NA(),IFERROR(INDEX('Tableau de bord'!$I:$I,SMALL('Tableau de bord'!#REF!,289)),""))</f>
        <v/>
      </c>
      <c r="C275" t="str">
        <f ca="1">IF(_SF_CORE!$A$2="BLOCK",NA(),IFERROR(_xlfn.SINGLE(INDEX('Tableau de bord'!#REF!,SMALL('Tableau de bord'!#REF!,289))),""))</f>
        <v/>
      </c>
      <c r="D275" t="str">
        <f ca="1">IF(_SF_CORE!$A$2="BLOCK",NA(),IFERROR(INDEX('Tableau de bord'!$D:$D,SMALL('Tableau de bord'!#REF!,289)),""))</f>
        <v/>
      </c>
      <c r="E275" t="str">
        <f ca="1">IF(_SF_CORE!$A$2="BLOCK",NA(),IFERROR(INDEX('Tableau de bord'!$E:$E,SMALL('Tableau de bord'!#REF!,289)),""))</f>
        <v/>
      </c>
    </row>
    <row r="276" spans="1:5" ht="16" x14ac:dyDescent="0.2">
      <c r="A276" s="132" t="str">
        <f ca="1">IF(_SF_CORE!$A$2="BLOCK",NA(),IFERROR(INDEX('Tableau de bord'!$H:$H,SMALL('Tableau de bord'!#REF!,290)),""))</f>
        <v/>
      </c>
      <c r="B276" t="str">
        <f ca="1">IF(_SF_CORE!$A$2="BLOCK",NA(),IFERROR(INDEX('Tableau de bord'!$I:$I,SMALL('Tableau de bord'!#REF!,290)),""))</f>
        <v/>
      </c>
      <c r="C276" t="str">
        <f ca="1">IF(_SF_CORE!$A$2="BLOCK",NA(),IFERROR(_xlfn.SINGLE(INDEX('Tableau de bord'!#REF!,SMALL('Tableau de bord'!#REF!,290))),""))</f>
        <v/>
      </c>
      <c r="D276" t="str">
        <f ca="1">IF(_SF_CORE!$A$2="BLOCK",NA(),IFERROR(INDEX('Tableau de bord'!$D:$D,SMALL('Tableau de bord'!#REF!,290)),""))</f>
        <v/>
      </c>
      <c r="E276" t="str">
        <f ca="1">IF(_SF_CORE!$A$2="BLOCK",NA(),IFERROR(INDEX('Tableau de bord'!$E:$E,SMALL('Tableau de bord'!#REF!,290)),""))</f>
        <v/>
      </c>
    </row>
    <row r="277" spans="1:5" ht="16" x14ac:dyDescent="0.2">
      <c r="A277" s="132" t="str">
        <f ca="1">IF(_SF_CORE!$A$2="BLOCK",NA(),IFERROR(INDEX('Tableau de bord'!$H:$H,SMALL('Tableau de bord'!#REF!,291)),""))</f>
        <v/>
      </c>
      <c r="B277" t="str">
        <f ca="1">IF(_SF_CORE!$A$2="BLOCK",NA(),IFERROR(INDEX('Tableau de bord'!$I:$I,SMALL('Tableau de bord'!#REF!,291)),""))</f>
        <v/>
      </c>
      <c r="C277" t="str">
        <f ca="1">IF(_SF_CORE!$A$2="BLOCK",NA(),IFERROR(_xlfn.SINGLE(INDEX('Tableau de bord'!#REF!,SMALL('Tableau de bord'!#REF!,291))),""))</f>
        <v/>
      </c>
      <c r="D277" t="str">
        <f ca="1">IF(_SF_CORE!$A$2="BLOCK",NA(),IFERROR(INDEX('Tableau de bord'!$D:$D,SMALL('Tableau de bord'!#REF!,291)),""))</f>
        <v/>
      </c>
      <c r="E277" t="str">
        <f ca="1">IF(_SF_CORE!$A$2="BLOCK",NA(),IFERROR(INDEX('Tableau de bord'!$E:$E,SMALL('Tableau de bord'!#REF!,291)),""))</f>
        <v/>
      </c>
    </row>
    <row r="278" spans="1:5" ht="16" x14ac:dyDescent="0.2">
      <c r="A278" s="132" t="str">
        <f ca="1">IF(_SF_CORE!$A$2="BLOCK",NA(),IFERROR(INDEX('Tableau de bord'!$H:$H,SMALL('Tableau de bord'!#REF!,292)),""))</f>
        <v/>
      </c>
      <c r="B278" t="str">
        <f ca="1">IF(_SF_CORE!$A$2="BLOCK",NA(),IFERROR(INDEX('Tableau de bord'!$I:$I,SMALL('Tableau de bord'!#REF!,292)),""))</f>
        <v/>
      </c>
      <c r="C278" t="str">
        <f ca="1">IF(_SF_CORE!$A$2="BLOCK",NA(),IFERROR(_xlfn.SINGLE(INDEX('Tableau de bord'!#REF!,SMALL('Tableau de bord'!#REF!,292))),""))</f>
        <v/>
      </c>
      <c r="D278" t="str">
        <f ca="1">IF(_SF_CORE!$A$2="BLOCK",NA(),IFERROR(INDEX('Tableau de bord'!$D:$D,SMALL('Tableau de bord'!#REF!,292)),""))</f>
        <v/>
      </c>
      <c r="E278" t="str">
        <f ca="1">IF(_SF_CORE!$A$2="BLOCK",NA(),IFERROR(INDEX('Tableau de bord'!$E:$E,SMALL('Tableau de bord'!#REF!,292)),""))</f>
        <v/>
      </c>
    </row>
    <row r="279" spans="1:5" ht="16" x14ac:dyDescent="0.2">
      <c r="A279" s="132" t="str">
        <f ca="1">IF(_SF_CORE!$A$2="BLOCK",NA(),IFERROR(INDEX('Tableau de bord'!$H:$H,SMALL('Tableau de bord'!#REF!,293)),""))</f>
        <v/>
      </c>
      <c r="B279" t="str">
        <f ca="1">IF(_SF_CORE!$A$2="BLOCK",NA(),IFERROR(INDEX('Tableau de bord'!$I:$I,SMALL('Tableau de bord'!#REF!,293)),""))</f>
        <v/>
      </c>
      <c r="C279" t="str">
        <f ca="1">IF(_SF_CORE!$A$2="BLOCK",NA(),IFERROR(_xlfn.SINGLE(INDEX('Tableau de bord'!#REF!,SMALL('Tableau de bord'!#REF!,293))),""))</f>
        <v/>
      </c>
      <c r="D279" t="str">
        <f ca="1">IF(_SF_CORE!$A$2="BLOCK",NA(),IFERROR(INDEX('Tableau de bord'!$D:$D,SMALL('Tableau de bord'!#REF!,293)),""))</f>
        <v/>
      </c>
      <c r="E279" t="str">
        <f ca="1">IF(_SF_CORE!$A$2="BLOCK",NA(),IFERROR(INDEX('Tableau de bord'!$E:$E,SMALL('Tableau de bord'!#REF!,293)),""))</f>
        <v/>
      </c>
    </row>
    <row r="280" spans="1:5" ht="16" x14ac:dyDescent="0.2">
      <c r="A280" s="132" t="str">
        <f ca="1">IF(_SF_CORE!$A$2="BLOCK",NA(),IFERROR(INDEX('Tableau de bord'!$H:$H,SMALL('Tableau de bord'!#REF!,294)),""))</f>
        <v/>
      </c>
      <c r="B280" t="str">
        <f ca="1">IF(_SF_CORE!$A$2="BLOCK",NA(),IFERROR(INDEX('Tableau de bord'!$I:$I,SMALL('Tableau de bord'!#REF!,294)),""))</f>
        <v/>
      </c>
      <c r="C280" t="str">
        <f ca="1">IF(_SF_CORE!$A$2="BLOCK",NA(),IFERROR(_xlfn.SINGLE(INDEX('Tableau de bord'!#REF!,SMALL('Tableau de bord'!#REF!,294))),""))</f>
        <v/>
      </c>
      <c r="D280" t="str">
        <f ca="1">IF(_SF_CORE!$A$2="BLOCK",NA(),IFERROR(INDEX('Tableau de bord'!$D:$D,SMALL('Tableau de bord'!#REF!,294)),""))</f>
        <v/>
      </c>
      <c r="E280" t="str">
        <f ca="1">IF(_SF_CORE!$A$2="BLOCK",NA(),IFERROR(INDEX('Tableau de bord'!$E:$E,SMALL('Tableau de bord'!#REF!,294)),""))</f>
        <v/>
      </c>
    </row>
    <row r="281" spans="1:5" ht="16" x14ac:dyDescent="0.2">
      <c r="A281" s="132" t="str">
        <f ca="1">IF(_SF_CORE!$A$2="BLOCK",NA(),IFERROR(INDEX('Tableau de bord'!$H:$H,SMALL('Tableau de bord'!#REF!,295)),""))</f>
        <v/>
      </c>
      <c r="B281" t="str">
        <f ca="1">IF(_SF_CORE!$A$2="BLOCK",NA(),IFERROR(INDEX('Tableau de bord'!$I:$I,SMALL('Tableau de bord'!#REF!,295)),""))</f>
        <v/>
      </c>
      <c r="C281" t="str">
        <f ca="1">IF(_SF_CORE!$A$2="BLOCK",NA(),IFERROR(_xlfn.SINGLE(INDEX('Tableau de bord'!#REF!,SMALL('Tableau de bord'!#REF!,295))),""))</f>
        <v/>
      </c>
      <c r="D281" t="str">
        <f ca="1">IF(_SF_CORE!$A$2="BLOCK",NA(),IFERROR(INDEX('Tableau de bord'!$D:$D,SMALL('Tableau de bord'!#REF!,295)),""))</f>
        <v/>
      </c>
      <c r="E281" t="str">
        <f ca="1">IF(_SF_CORE!$A$2="BLOCK",NA(),IFERROR(INDEX('Tableau de bord'!$E:$E,SMALL('Tableau de bord'!#REF!,295)),""))</f>
        <v/>
      </c>
    </row>
    <row r="282" spans="1:5" ht="16" x14ac:dyDescent="0.2">
      <c r="A282" s="132" t="str">
        <f ca="1">IF(_SF_CORE!$A$2="BLOCK",NA(),IFERROR(INDEX('Tableau de bord'!$H:$H,SMALL('Tableau de bord'!#REF!,296)),""))</f>
        <v/>
      </c>
      <c r="B282" t="str">
        <f ca="1">IF(_SF_CORE!$A$2="BLOCK",NA(),IFERROR(INDEX('Tableau de bord'!$I:$I,SMALL('Tableau de bord'!#REF!,296)),""))</f>
        <v/>
      </c>
      <c r="C282" t="str">
        <f ca="1">IF(_SF_CORE!$A$2="BLOCK",NA(),IFERROR(_xlfn.SINGLE(INDEX('Tableau de bord'!#REF!,SMALL('Tableau de bord'!#REF!,296))),""))</f>
        <v/>
      </c>
      <c r="D282" t="str">
        <f ca="1">IF(_SF_CORE!$A$2="BLOCK",NA(),IFERROR(INDEX('Tableau de bord'!$D:$D,SMALL('Tableau de bord'!#REF!,296)),""))</f>
        <v/>
      </c>
      <c r="E282" t="str">
        <f ca="1">IF(_SF_CORE!$A$2="BLOCK",NA(),IFERROR(INDEX('Tableau de bord'!$E:$E,SMALL('Tableau de bord'!#REF!,296)),""))</f>
        <v/>
      </c>
    </row>
    <row r="283" spans="1:5" ht="16" x14ac:dyDescent="0.2">
      <c r="A283" s="132" t="str">
        <f ca="1">IF(_SF_CORE!$A$2="BLOCK",NA(),IFERROR(INDEX('Tableau de bord'!$H:$H,SMALL('Tableau de bord'!#REF!,297)),""))</f>
        <v/>
      </c>
      <c r="B283" t="str">
        <f ca="1">IF(_SF_CORE!$A$2="BLOCK",NA(),IFERROR(INDEX('Tableau de bord'!$I:$I,SMALL('Tableau de bord'!#REF!,297)),""))</f>
        <v/>
      </c>
      <c r="C283" t="str">
        <f ca="1">IF(_SF_CORE!$A$2="BLOCK",NA(),IFERROR(_xlfn.SINGLE(INDEX('Tableau de bord'!#REF!,SMALL('Tableau de bord'!#REF!,297))),""))</f>
        <v/>
      </c>
      <c r="D283" t="str">
        <f ca="1">IF(_SF_CORE!$A$2="BLOCK",NA(),IFERROR(INDEX('Tableau de bord'!$D:$D,SMALL('Tableau de bord'!#REF!,297)),""))</f>
        <v/>
      </c>
      <c r="E283" t="str">
        <f ca="1">IF(_SF_CORE!$A$2="BLOCK",NA(),IFERROR(INDEX('Tableau de bord'!$E:$E,SMALL('Tableau de bord'!#REF!,297)),""))</f>
        <v/>
      </c>
    </row>
    <row r="284" spans="1:5" ht="16" x14ac:dyDescent="0.2">
      <c r="A284" s="132" t="str">
        <f ca="1">IF(_SF_CORE!$A$2="BLOCK",NA(),IFERROR(INDEX('Tableau de bord'!$H:$H,SMALL('Tableau de bord'!#REF!,298)),""))</f>
        <v/>
      </c>
      <c r="B284" t="str">
        <f ca="1">IF(_SF_CORE!$A$2="BLOCK",NA(),IFERROR(INDEX('Tableau de bord'!$I:$I,SMALL('Tableau de bord'!#REF!,298)),""))</f>
        <v/>
      </c>
      <c r="C284" t="str">
        <f ca="1">IF(_SF_CORE!$A$2="BLOCK",NA(),IFERROR(_xlfn.SINGLE(INDEX('Tableau de bord'!#REF!,SMALL('Tableau de bord'!#REF!,298))),""))</f>
        <v/>
      </c>
      <c r="D284" t="str">
        <f ca="1">IF(_SF_CORE!$A$2="BLOCK",NA(),IFERROR(INDEX('Tableau de bord'!$D:$D,SMALL('Tableau de bord'!#REF!,298)),""))</f>
        <v/>
      </c>
      <c r="E284" t="str">
        <f ca="1">IF(_SF_CORE!$A$2="BLOCK",NA(),IFERROR(INDEX('Tableau de bord'!$E:$E,SMALL('Tableau de bord'!#REF!,298)),""))</f>
        <v/>
      </c>
    </row>
    <row r="285" spans="1:5" ht="16" x14ac:dyDescent="0.2">
      <c r="A285" s="132" t="str">
        <f ca="1">IF(_SF_CORE!$A$2="BLOCK",NA(),IFERROR(INDEX('Tableau de bord'!$H:$H,SMALL('Tableau de bord'!#REF!,299)),""))</f>
        <v/>
      </c>
      <c r="B285" t="str">
        <f ca="1">IF(_SF_CORE!$A$2="BLOCK",NA(),IFERROR(INDEX('Tableau de bord'!$I:$I,SMALL('Tableau de bord'!#REF!,299)),""))</f>
        <v/>
      </c>
      <c r="C285" t="str">
        <f ca="1">IF(_SF_CORE!$A$2="BLOCK",NA(),IFERROR(_xlfn.SINGLE(INDEX('Tableau de bord'!#REF!,SMALL('Tableau de bord'!#REF!,299))),""))</f>
        <v/>
      </c>
      <c r="D285" t="str">
        <f ca="1">IF(_SF_CORE!$A$2="BLOCK",NA(),IFERROR(INDEX('Tableau de bord'!$D:$D,SMALL('Tableau de bord'!#REF!,299)),""))</f>
        <v/>
      </c>
      <c r="E285" t="str">
        <f ca="1">IF(_SF_CORE!$A$2="BLOCK",NA(),IFERROR(INDEX('Tableau de bord'!$E:$E,SMALL('Tableau de bord'!#REF!,299)),""))</f>
        <v/>
      </c>
    </row>
    <row r="286" spans="1:5" ht="16" x14ac:dyDescent="0.2">
      <c r="A286" s="132" t="str">
        <f ca="1">IF(_SF_CORE!$A$2="BLOCK",NA(),IFERROR(INDEX('Tableau de bord'!$H:$H,SMALL('Tableau de bord'!#REF!,300)),""))</f>
        <v/>
      </c>
      <c r="B286" t="str">
        <f ca="1">IF(_SF_CORE!$A$2="BLOCK",NA(),IFERROR(INDEX('Tableau de bord'!$I:$I,SMALL('Tableau de bord'!#REF!,300)),""))</f>
        <v/>
      </c>
      <c r="C286" t="str">
        <f ca="1">IF(_SF_CORE!$A$2="BLOCK",NA(),IFERROR(_xlfn.SINGLE(INDEX('Tableau de bord'!#REF!,SMALL('Tableau de bord'!#REF!,300))),""))</f>
        <v/>
      </c>
      <c r="D286" t="str">
        <f ca="1">IF(_SF_CORE!$A$2="BLOCK",NA(),IFERROR(INDEX('Tableau de bord'!$D:$D,SMALL('Tableau de bord'!#REF!,300)),""))</f>
        <v/>
      </c>
      <c r="E286" t="str">
        <f ca="1">IF(_SF_CORE!$A$2="BLOCK",NA(),IFERROR(INDEX('Tableau de bord'!$E:$E,SMALL('Tableau de bord'!#REF!,300)),""))</f>
        <v/>
      </c>
    </row>
    <row r="287" spans="1:5" ht="16" x14ac:dyDescent="0.2">
      <c r="A287" s="132" t="str">
        <f ca="1">IF(_SF_CORE!$A$2="BLOCK",NA(),IFERROR(INDEX('Tableau de bord'!$H:$H,SMALL('Tableau de bord'!#REF!,301)),""))</f>
        <v/>
      </c>
      <c r="B287" t="str">
        <f ca="1">IF(_SF_CORE!$A$2="BLOCK",NA(),IFERROR(INDEX('Tableau de bord'!$I:$I,SMALL('Tableau de bord'!#REF!,301)),""))</f>
        <v/>
      </c>
      <c r="C287" t="str">
        <f ca="1">IF(_SF_CORE!$A$2="BLOCK",NA(),IFERROR(_xlfn.SINGLE(INDEX('Tableau de bord'!#REF!,SMALL('Tableau de bord'!#REF!,301))),""))</f>
        <v/>
      </c>
      <c r="D287" t="str">
        <f ca="1">IF(_SF_CORE!$A$2="BLOCK",NA(),IFERROR(INDEX('Tableau de bord'!$D:$D,SMALL('Tableau de bord'!#REF!,301)),""))</f>
        <v/>
      </c>
      <c r="E287" t="str">
        <f ca="1">IF(_SF_CORE!$A$2="BLOCK",NA(),IFERROR(INDEX('Tableau de bord'!$E:$E,SMALL('Tableau de bord'!#REF!,301)),""))</f>
        <v/>
      </c>
    </row>
    <row r="288" spans="1:5" ht="16" x14ac:dyDescent="0.2">
      <c r="A288" s="132" t="str">
        <f ca="1">IF(_SF_CORE!$A$2="BLOCK",NA(),IFERROR(INDEX('Tableau de bord'!$H:$H,SMALL('Tableau de bord'!#REF!,302)),""))</f>
        <v/>
      </c>
      <c r="B288" t="str">
        <f ca="1">IF(_SF_CORE!$A$2="BLOCK",NA(),IFERROR(INDEX('Tableau de bord'!$I:$I,SMALL('Tableau de bord'!#REF!,302)),""))</f>
        <v/>
      </c>
      <c r="C288" t="str">
        <f ca="1">IF(_SF_CORE!$A$2="BLOCK",NA(),IFERROR(_xlfn.SINGLE(INDEX('Tableau de bord'!#REF!,SMALL('Tableau de bord'!#REF!,302))),""))</f>
        <v/>
      </c>
      <c r="D288" t="str">
        <f ca="1">IF(_SF_CORE!$A$2="BLOCK",NA(),IFERROR(INDEX('Tableau de bord'!$D:$D,SMALL('Tableau de bord'!#REF!,302)),""))</f>
        <v/>
      </c>
      <c r="E288" t="str">
        <f ca="1">IF(_SF_CORE!$A$2="BLOCK",NA(),IFERROR(INDEX('Tableau de bord'!$E:$E,SMALL('Tableau de bord'!#REF!,302)),""))</f>
        <v/>
      </c>
    </row>
    <row r="289" spans="1:5" ht="16" x14ac:dyDescent="0.2">
      <c r="A289" s="132" t="str">
        <f ca="1">IF(_SF_CORE!$A$2="BLOCK",NA(),IFERROR(INDEX('Tableau de bord'!$H:$H,SMALL('Tableau de bord'!#REF!,303)),""))</f>
        <v/>
      </c>
      <c r="B289" t="str">
        <f ca="1">IF(_SF_CORE!$A$2="BLOCK",NA(),IFERROR(INDEX('Tableau de bord'!$I:$I,SMALL('Tableau de bord'!#REF!,303)),""))</f>
        <v/>
      </c>
      <c r="C289" t="str">
        <f ca="1">IF(_SF_CORE!$A$2="BLOCK",NA(),IFERROR(_xlfn.SINGLE(INDEX('Tableau de bord'!#REF!,SMALL('Tableau de bord'!#REF!,303))),""))</f>
        <v/>
      </c>
      <c r="D289" t="str">
        <f ca="1">IF(_SF_CORE!$A$2="BLOCK",NA(),IFERROR(INDEX('Tableau de bord'!$D:$D,SMALL('Tableau de bord'!#REF!,303)),""))</f>
        <v/>
      </c>
      <c r="E289" t="str">
        <f ca="1">IF(_SF_CORE!$A$2="BLOCK",NA(),IFERROR(INDEX('Tableau de bord'!$E:$E,SMALL('Tableau de bord'!#REF!,303)),""))</f>
        <v/>
      </c>
    </row>
    <row r="290" spans="1:5" ht="16" x14ac:dyDescent="0.2">
      <c r="A290" s="132" t="str">
        <f ca="1">IF(_SF_CORE!$A$2="BLOCK",NA(),IFERROR(INDEX('Tableau de bord'!$H:$H,SMALL('Tableau de bord'!#REF!,304)),""))</f>
        <v/>
      </c>
      <c r="B290" t="str">
        <f ca="1">IF(_SF_CORE!$A$2="BLOCK",NA(),IFERROR(INDEX('Tableau de bord'!$I:$I,SMALL('Tableau de bord'!#REF!,304)),""))</f>
        <v/>
      </c>
      <c r="C290" t="str">
        <f ca="1">IF(_SF_CORE!$A$2="BLOCK",NA(),IFERROR(_xlfn.SINGLE(INDEX('Tableau de bord'!#REF!,SMALL('Tableau de bord'!#REF!,304))),""))</f>
        <v/>
      </c>
      <c r="D290" t="str">
        <f ca="1">IF(_SF_CORE!$A$2="BLOCK",NA(),IFERROR(INDEX('Tableau de bord'!$D:$D,SMALL('Tableau de bord'!#REF!,304)),""))</f>
        <v/>
      </c>
      <c r="E290" t="str">
        <f ca="1">IF(_SF_CORE!$A$2="BLOCK",NA(),IFERROR(INDEX('Tableau de bord'!$E:$E,SMALL('Tableau de bord'!#REF!,304)),""))</f>
        <v/>
      </c>
    </row>
    <row r="291" spans="1:5" ht="16" x14ac:dyDescent="0.2">
      <c r="A291" s="132" t="str">
        <f ca="1">IF(_SF_CORE!$A$2="BLOCK",NA(),IFERROR(INDEX('Tableau de bord'!$H:$H,SMALL('Tableau de bord'!#REF!,305)),""))</f>
        <v/>
      </c>
      <c r="B291" t="str">
        <f ca="1">IF(_SF_CORE!$A$2="BLOCK",NA(),IFERROR(INDEX('Tableau de bord'!$I:$I,SMALL('Tableau de bord'!#REF!,305)),""))</f>
        <v/>
      </c>
      <c r="C291" t="str">
        <f ca="1">IF(_SF_CORE!$A$2="BLOCK",NA(),IFERROR(_xlfn.SINGLE(INDEX('Tableau de bord'!#REF!,SMALL('Tableau de bord'!#REF!,305))),""))</f>
        <v/>
      </c>
      <c r="D291" t="str">
        <f ca="1">IF(_SF_CORE!$A$2="BLOCK",NA(),IFERROR(INDEX('Tableau de bord'!$D:$D,SMALL('Tableau de bord'!#REF!,305)),""))</f>
        <v/>
      </c>
      <c r="E291" t="str">
        <f ca="1">IF(_SF_CORE!$A$2="BLOCK",NA(),IFERROR(INDEX('Tableau de bord'!$E:$E,SMALL('Tableau de bord'!#REF!,305)),""))</f>
        <v/>
      </c>
    </row>
    <row r="292" spans="1:5" ht="16" x14ac:dyDescent="0.2">
      <c r="A292" s="132" t="str">
        <f ca="1">IF(_SF_CORE!$A$2="BLOCK",NA(),IFERROR(INDEX('Tableau de bord'!$H:$H,SMALL('Tableau de bord'!#REF!,306)),""))</f>
        <v/>
      </c>
      <c r="B292" t="str">
        <f ca="1">IF(_SF_CORE!$A$2="BLOCK",NA(),IFERROR(INDEX('Tableau de bord'!$I:$I,SMALL('Tableau de bord'!#REF!,306)),""))</f>
        <v/>
      </c>
      <c r="C292" t="str">
        <f ca="1">IF(_SF_CORE!$A$2="BLOCK",NA(),IFERROR(_xlfn.SINGLE(INDEX('Tableau de bord'!#REF!,SMALL('Tableau de bord'!#REF!,306))),""))</f>
        <v/>
      </c>
      <c r="D292" t="str">
        <f ca="1">IF(_SF_CORE!$A$2="BLOCK",NA(),IFERROR(INDEX('Tableau de bord'!$D:$D,SMALL('Tableau de bord'!#REF!,306)),""))</f>
        <v/>
      </c>
      <c r="E292" t="str">
        <f ca="1">IF(_SF_CORE!$A$2="BLOCK",NA(),IFERROR(INDEX('Tableau de bord'!$E:$E,SMALL('Tableau de bord'!#REF!,306)),""))</f>
        <v/>
      </c>
    </row>
    <row r="293" spans="1:5" ht="16" x14ac:dyDescent="0.2">
      <c r="A293" s="132" t="str">
        <f ca="1">IF(_SF_CORE!$A$2="BLOCK",NA(),IFERROR(INDEX('Tableau de bord'!$H:$H,SMALL('Tableau de bord'!#REF!,307)),""))</f>
        <v/>
      </c>
      <c r="B293" t="str">
        <f ca="1">IF(_SF_CORE!$A$2="BLOCK",NA(),IFERROR(INDEX('Tableau de bord'!$I:$I,SMALL('Tableau de bord'!#REF!,307)),""))</f>
        <v/>
      </c>
      <c r="C293" t="str">
        <f ca="1">IF(_SF_CORE!$A$2="BLOCK",NA(),IFERROR(_xlfn.SINGLE(INDEX('Tableau de bord'!#REF!,SMALL('Tableau de bord'!#REF!,307))),""))</f>
        <v/>
      </c>
      <c r="D293" t="str">
        <f ca="1">IF(_SF_CORE!$A$2="BLOCK",NA(),IFERROR(INDEX('Tableau de bord'!$D:$D,SMALL('Tableau de bord'!#REF!,307)),""))</f>
        <v/>
      </c>
      <c r="E293" t="str">
        <f ca="1">IF(_SF_CORE!$A$2="BLOCK",NA(),IFERROR(INDEX('Tableau de bord'!$E:$E,SMALL('Tableau de bord'!#REF!,307)),""))</f>
        <v/>
      </c>
    </row>
    <row r="294" spans="1:5" ht="16" x14ac:dyDescent="0.2">
      <c r="A294" s="132" t="str">
        <f ca="1">IF(_SF_CORE!$A$2="BLOCK",NA(),IFERROR(INDEX('Tableau de bord'!$H:$H,SMALL('Tableau de bord'!#REF!,308)),""))</f>
        <v/>
      </c>
      <c r="B294" t="str">
        <f ca="1">IF(_SF_CORE!$A$2="BLOCK",NA(),IFERROR(INDEX('Tableau de bord'!$I:$I,SMALL('Tableau de bord'!#REF!,308)),""))</f>
        <v/>
      </c>
      <c r="C294" t="str">
        <f ca="1">IF(_SF_CORE!$A$2="BLOCK",NA(),IFERROR(_xlfn.SINGLE(INDEX('Tableau de bord'!#REF!,SMALL('Tableau de bord'!#REF!,308))),""))</f>
        <v/>
      </c>
      <c r="D294" t="str">
        <f ca="1">IF(_SF_CORE!$A$2="BLOCK",NA(),IFERROR(INDEX('Tableau de bord'!$D:$D,SMALL('Tableau de bord'!#REF!,308)),""))</f>
        <v/>
      </c>
      <c r="E294" t="str">
        <f ca="1">IF(_SF_CORE!$A$2="BLOCK",NA(),IFERROR(INDEX('Tableau de bord'!$E:$E,SMALL('Tableau de bord'!#REF!,308)),""))</f>
        <v/>
      </c>
    </row>
    <row r="295" spans="1:5" ht="16" x14ac:dyDescent="0.2">
      <c r="A295" s="132" t="str">
        <f ca="1">IF(_SF_CORE!$A$2="BLOCK",NA(),IFERROR(INDEX('Tableau de bord'!$H:$H,SMALL('Tableau de bord'!#REF!,309)),""))</f>
        <v/>
      </c>
      <c r="B295" t="str">
        <f ca="1">IF(_SF_CORE!$A$2="BLOCK",NA(),IFERROR(INDEX('Tableau de bord'!$I:$I,SMALL('Tableau de bord'!#REF!,309)),""))</f>
        <v/>
      </c>
      <c r="C295" t="str">
        <f ca="1">IF(_SF_CORE!$A$2="BLOCK",NA(),IFERROR(_xlfn.SINGLE(INDEX('Tableau de bord'!#REF!,SMALL('Tableau de bord'!#REF!,309))),""))</f>
        <v/>
      </c>
      <c r="D295" t="str">
        <f ca="1">IF(_SF_CORE!$A$2="BLOCK",NA(),IFERROR(INDEX('Tableau de bord'!$D:$D,SMALL('Tableau de bord'!#REF!,309)),""))</f>
        <v/>
      </c>
      <c r="E295" t="str">
        <f ca="1">IF(_SF_CORE!$A$2="BLOCK",NA(),IFERROR(INDEX('Tableau de bord'!$E:$E,SMALL('Tableau de bord'!#REF!,309)),""))</f>
        <v/>
      </c>
    </row>
    <row r="296" spans="1:5" ht="16" x14ac:dyDescent="0.2">
      <c r="A296" s="132" t="str">
        <f ca="1">IF(_SF_CORE!$A$2="BLOCK",NA(),IFERROR(INDEX('Tableau de bord'!$H:$H,SMALL('Tableau de bord'!#REF!,310)),""))</f>
        <v/>
      </c>
      <c r="B296" t="str">
        <f ca="1">IF(_SF_CORE!$A$2="BLOCK",NA(),IFERROR(INDEX('Tableau de bord'!$I:$I,SMALL('Tableau de bord'!#REF!,310)),""))</f>
        <v/>
      </c>
      <c r="C296" t="str">
        <f ca="1">IF(_SF_CORE!$A$2="BLOCK",NA(),IFERROR(_xlfn.SINGLE(INDEX('Tableau de bord'!#REF!,SMALL('Tableau de bord'!#REF!,310))),""))</f>
        <v/>
      </c>
      <c r="D296" t="str">
        <f ca="1">IF(_SF_CORE!$A$2="BLOCK",NA(),IFERROR(INDEX('Tableau de bord'!$D:$D,SMALL('Tableau de bord'!#REF!,310)),""))</f>
        <v/>
      </c>
      <c r="E296" t="str">
        <f ca="1">IF(_SF_CORE!$A$2="BLOCK",NA(),IFERROR(INDEX('Tableau de bord'!$E:$E,SMALL('Tableau de bord'!#REF!,310)),""))</f>
        <v/>
      </c>
    </row>
    <row r="297" spans="1:5" ht="16" x14ac:dyDescent="0.2">
      <c r="A297" s="132" t="str">
        <f ca="1">IF(_SF_CORE!$A$2="BLOCK",NA(),IFERROR(INDEX('Tableau de bord'!$H:$H,SMALL('Tableau de bord'!#REF!,311)),""))</f>
        <v/>
      </c>
      <c r="B297" t="str">
        <f ca="1">IF(_SF_CORE!$A$2="BLOCK",NA(),IFERROR(INDEX('Tableau de bord'!$I:$I,SMALL('Tableau de bord'!#REF!,311)),""))</f>
        <v/>
      </c>
      <c r="C297" t="str">
        <f ca="1">IF(_SF_CORE!$A$2="BLOCK",NA(),IFERROR(_xlfn.SINGLE(INDEX('Tableau de bord'!#REF!,SMALL('Tableau de bord'!#REF!,311))),""))</f>
        <v/>
      </c>
      <c r="D297" t="str">
        <f ca="1">IF(_SF_CORE!$A$2="BLOCK",NA(),IFERROR(INDEX('Tableau de bord'!$D:$D,SMALL('Tableau de bord'!#REF!,311)),""))</f>
        <v/>
      </c>
      <c r="E297" t="str">
        <f ca="1">IF(_SF_CORE!$A$2="BLOCK",NA(),IFERROR(INDEX('Tableau de bord'!$E:$E,SMALL('Tableau de bord'!#REF!,311)),""))</f>
        <v/>
      </c>
    </row>
    <row r="298" spans="1:5" ht="16" x14ac:dyDescent="0.2">
      <c r="A298" s="132" t="str">
        <f ca="1">IF(_SF_CORE!$A$2="BLOCK",NA(),IFERROR(INDEX('Tableau de bord'!$H:$H,SMALL('Tableau de bord'!#REF!,312)),""))</f>
        <v/>
      </c>
      <c r="B298" t="str">
        <f ca="1">IF(_SF_CORE!$A$2="BLOCK",NA(),IFERROR(INDEX('Tableau de bord'!$I:$I,SMALL('Tableau de bord'!#REF!,312)),""))</f>
        <v/>
      </c>
      <c r="C298" t="str">
        <f ca="1">IF(_SF_CORE!$A$2="BLOCK",NA(),IFERROR(_xlfn.SINGLE(INDEX('Tableau de bord'!#REF!,SMALL('Tableau de bord'!#REF!,312))),""))</f>
        <v/>
      </c>
      <c r="D298" t="str">
        <f ca="1">IF(_SF_CORE!$A$2="BLOCK",NA(),IFERROR(INDEX('Tableau de bord'!$D:$D,SMALL('Tableau de bord'!#REF!,312)),""))</f>
        <v/>
      </c>
      <c r="E298" t="str">
        <f ca="1">IF(_SF_CORE!$A$2="BLOCK",NA(),IFERROR(INDEX('Tableau de bord'!$E:$E,SMALL('Tableau de bord'!#REF!,312)),""))</f>
        <v/>
      </c>
    </row>
    <row r="299" spans="1:5" ht="16" x14ac:dyDescent="0.2">
      <c r="A299" s="132" t="str">
        <f ca="1">IF(_SF_CORE!$A$2="BLOCK",NA(),IFERROR(INDEX('Tableau de bord'!$H:$H,SMALL('Tableau de bord'!#REF!,313)),""))</f>
        <v/>
      </c>
      <c r="B299" t="str">
        <f ca="1">IF(_SF_CORE!$A$2="BLOCK",NA(),IFERROR(INDEX('Tableau de bord'!$I:$I,SMALL('Tableau de bord'!#REF!,313)),""))</f>
        <v/>
      </c>
      <c r="C299" t="str">
        <f ca="1">IF(_SF_CORE!$A$2="BLOCK",NA(),IFERROR(_xlfn.SINGLE(INDEX('Tableau de bord'!#REF!,SMALL('Tableau de bord'!#REF!,313))),""))</f>
        <v/>
      </c>
      <c r="D299" t="str">
        <f ca="1">IF(_SF_CORE!$A$2="BLOCK",NA(),IFERROR(INDEX('Tableau de bord'!$D:$D,SMALL('Tableau de bord'!#REF!,313)),""))</f>
        <v/>
      </c>
      <c r="E299" t="str">
        <f ca="1">IF(_SF_CORE!$A$2="BLOCK",NA(),IFERROR(INDEX('Tableau de bord'!$E:$E,SMALL('Tableau de bord'!#REF!,313)),""))</f>
        <v/>
      </c>
    </row>
    <row r="300" spans="1:5" ht="16" x14ac:dyDescent="0.2">
      <c r="A300" s="132" t="str">
        <f ca="1">IF(_SF_CORE!$A$2="BLOCK",NA(),IFERROR(INDEX('Tableau de bord'!$H:$H,SMALL('Tableau de bord'!#REF!,314)),""))</f>
        <v/>
      </c>
      <c r="B300" t="str">
        <f ca="1">IF(_SF_CORE!$A$2="BLOCK",NA(),IFERROR(INDEX('Tableau de bord'!$I:$I,SMALL('Tableau de bord'!#REF!,314)),""))</f>
        <v/>
      </c>
      <c r="C300" t="str">
        <f ca="1">IF(_SF_CORE!$A$2="BLOCK",NA(),IFERROR(_xlfn.SINGLE(INDEX('Tableau de bord'!#REF!,SMALL('Tableau de bord'!#REF!,314))),""))</f>
        <v/>
      </c>
      <c r="D300" t="str">
        <f ca="1">IF(_SF_CORE!$A$2="BLOCK",NA(),IFERROR(INDEX('Tableau de bord'!$D:$D,SMALL('Tableau de bord'!#REF!,314)),""))</f>
        <v/>
      </c>
      <c r="E300" t="str">
        <f ca="1">IF(_SF_CORE!$A$2="BLOCK",NA(),IFERROR(INDEX('Tableau de bord'!$E:$E,SMALL('Tableau de bord'!#REF!,314)),""))</f>
        <v/>
      </c>
    </row>
    <row r="301" spans="1:5" ht="16" x14ac:dyDescent="0.2">
      <c r="A301" s="132" t="str">
        <f ca="1">IF(_SF_CORE!$A$2="BLOCK",NA(),IFERROR(INDEX('Tableau de bord'!$H:$H,SMALL('Tableau de bord'!#REF!,315)),""))</f>
        <v/>
      </c>
      <c r="B301" t="str">
        <f ca="1">IF(_SF_CORE!$A$2="BLOCK",NA(),IFERROR(INDEX('Tableau de bord'!$I:$I,SMALL('Tableau de bord'!#REF!,315)),""))</f>
        <v/>
      </c>
      <c r="C301" t="str">
        <f ca="1">IF(_SF_CORE!$A$2="BLOCK",NA(),IFERROR(_xlfn.SINGLE(INDEX('Tableau de bord'!#REF!,SMALL('Tableau de bord'!#REF!,315))),""))</f>
        <v/>
      </c>
      <c r="D301" t="str">
        <f ca="1">IF(_SF_CORE!$A$2="BLOCK",NA(),IFERROR(INDEX('Tableau de bord'!$D:$D,SMALL('Tableau de bord'!#REF!,315)),""))</f>
        <v/>
      </c>
      <c r="E301" t="str">
        <f ca="1">IF(_SF_CORE!$A$2="BLOCK",NA(),IFERROR(INDEX('Tableau de bord'!$E:$E,SMALL('Tableau de bord'!#REF!,315)),""))</f>
        <v/>
      </c>
    </row>
    <row r="302" spans="1:5" ht="16" x14ac:dyDescent="0.2">
      <c r="A302" s="132" t="str">
        <f ca="1">IF(_SF_CORE!$A$2="BLOCK",NA(),IFERROR(INDEX('Tableau de bord'!$H:$H,SMALL('Tableau de bord'!#REF!,316)),""))</f>
        <v/>
      </c>
      <c r="B302" t="str">
        <f ca="1">IF(_SF_CORE!$A$2="BLOCK",NA(),IFERROR(INDEX('Tableau de bord'!$I:$I,SMALL('Tableau de bord'!#REF!,316)),""))</f>
        <v/>
      </c>
      <c r="C302" t="str">
        <f ca="1">IF(_SF_CORE!$A$2="BLOCK",NA(),IFERROR(_xlfn.SINGLE(INDEX('Tableau de bord'!#REF!,SMALL('Tableau de bord'!#REF!,316))),""))</f>
        <v/>
      </c>
      <c r="D302" t="str">
        <f ca="1">IF(_SF_CORE!$A$2="BLOCK",NA(),IFERROR(INDEX('Tableau de bord'!$D:$D,SMALL('Tableau de bord'!#REF!,316)),""))</f>
        <v/>
      </c>
      <c r="E302" t="str">
        <f ca="1">IF(_SF_CORE!$A$2="BLOCK",NA(),IFERROR(INDEX('Tableau de bord'!$E:$E,SMALL('Tableau de bord'!#REF!,316)),""))</f>
        <v/>
      </c>
    </row>
    <row r="303" spans="1:5" ht="16" x14ac:dyDescent="0.2">
      <c r="A303" s="132" t="str">
        <f ca="1">IF(_SF_CORE!$A$2="BLOCK",NA(),IFERROR(INDEX('Tableau de bord'!$H:$H,SMALL('Tableau de bord'!#REF!,317)),""))</f>
        <v/>
      </c>
      <c r="B303" t="str">
        <f ca="1">IF(_SF_CORE!$A$2="BLOCK",NA(),IFERROR(INDEX('Tableau de bord'!$I:$I,SMALL('Tableau de bord'!#REF!,317)),""))</f>
        <v/>
      </c>
      <c r="C303" t="str">
        <f ca="1">IF(_SF_CORE!$A$2="BLOCK",NA(),IFERROR(_xlfn.SINGLE(INDEX('Tableau de bord'!#REF!,SMALL('Tableau de bord'!#REF!,317))),""))</f>
        <v/>
      </c>
      <c r="D303" t="str">
        <f ca="1">IF(_SF_CORE!$A$2="BLOCK",NA(),IFERROR(INDEX('Tableau de bord'!$D:$D,SMALL('Tableau de bord'!#REF!,317)),""))</f>
        <v/>
      </c>
      <c r="E303" t="str">
        <f ca="1">IF(_SF_CORE!$A$2="BLOCK",NA(),IFERROR(INDEX('Tableau de bord'!$E:$E,SMALL('Tableau de bord'!#REF!,317)),""))</f>
        <v/>
      </c>
    </row>
    <row r="304" spans="1:5" ht="16" x14ac:dyDescent="0.2">
      <c r="A304" s="132" t="str">
        <f ca="1">IF(_SF_CORE!$A$2="BLOCK",NA(),IFERROR(INDEX('Tableau de bord'!$H:$H,SMALL('Tableau de bord'!#REF!,318)),""))</f>
        <v/>
      </c>
      <c r="B304" t="str">
        <f ca="1">IF(_SF_CORE!$A$2="BLOCK",NA(),IFERROR(INDEX('Tableau de bord'!$I:$I,SMALL('Tableau de bord'!#REF!,318)),""))</f>
        <v/>
      </c>
      <c r="C304" t="str">
        <f ca="1">IF(_SF_CORE!$A$2="BLOCK",NA(),IFERROR(_xlfn.SINGLE(INDEX('Tableau de bord'!#REF!,SMALL('Tableau de bord'!#REF!,318))),""))</f>
        <v/>
      </c>
      <c r="D304" t="str">
        <f ca="1">IF(_SF_CORE!$A$2="BLOCK",NA(),IFERROR(INDEX('Tableau de bord'!$D:$D,SMALL('Tableau de bord'!#REF!,318)),""))</f>
        <v/>
      </c>
      <c r="E304" t="str">
        <f ca="1">IF(_SF_CORE!$A$2="BLOCK",NA(),IFERROR(INDEX('Tableau de bord'!$E:$E,SMALL('Tableau de bord'!#REF!,318)),""))</f>
        <v/>
      </c>
    </row>
    <row r="305" spans="1:5" ht="16" x14ac:dyDescent="0.2">
      <c r="A305" s="132" t="str">
        <f ca="1">IF(_SF_CORE!$A$2="BLOCK",NA(),IFERROR(INDEX('Tableau de bord'!$H:$H,SMALL('Tableau de bord'!#REF!,319)),""))</f>
        <v/>
      </c>
      <c r="B305" t="str">
        <f ca="1">IF(_SF_CORE!$A$2="BLOCK",NA(),IFERROR(INDEX('Tableau de bord'!$I:$I,SMALL('Tableau de bord'!#REF!,319)),""))</f>
        <v/>
      </c>
      <c r="C305" t="str">
        <f ca="1">IF(_SF_CORE!$A$2="BLOCK",NA(),IFERROR(_xlfn.SINGLE(INDEX('Tableau de bord'!#REF!,SMALL('Tableau de bord'!#REF!,319))),""))</f>
        <v/>
      </c>
      <c r="D305" t="str">
        <f ca="1">IF(_SF_CORE!$A$2="BLOCK",NA(),IFERROR(INDEX('Tableau de bord'!$D:$D,SMALL('Tableau de bord'!#REF!,319)),""))</f>
        <v/>
      </c>
      <c r="E305" t="str">
        <f ca="1">IF(_SF_CORE!$A$2="BLOCK",NA(),IFERROR(INDEX('Tableau de bord'!$E:$E,SMALL('Tableau de bord'!#REF!,319)),""))</f>
        <v/>
      </c>
    </row>
    <row r="306" spans="1:5" ht="16" x14ac:dyDescent="0.2">
      <c r="A306" s="132" t="str">
        <f ca="1">IF(_SF_CORE!$A$2="BLOCK",NA(),IFERROR(INDEX('Tableau de bord'!$H:$H,SMALL('Tableau de bord'!#REF!,320)),""))</f>
        <v/>
      </c>
      <c r="B306" t="str">
        <f ca="1">IF(_SF_CORE!$A$2="BLOCK",NA(),IFERROR(INDEX('Tableau de bord'!$I:$I,SMALL('Tableau de bord'!#REF!,320)),""))</f>
        <v/>
      </c>
      <c r="C306" t="str">
        <f ca="1">IF(_SF_CORE!$A$2="BLOCK",NA(),IFERROR(_xlfn.SINGLE(INDEX('Tableau de bord'!#REF!,SMALL('Tableau de bord'!#REF!,320))),""))</f>
        <v/>
      </c>
      <c r="D306" t="str">
        <f ca="1">IF(_SF_CORE!$A$2="BLOCK",NA(),IFERROR(INDEX('Tableau de bord'!$D:$D,SMALL('Tableau de bord'!#REF!,320)),""))</f>
        <v/>
      </c>
      <c r="E306" t="str">
        <f ca="1">IF(_SF_CORE!$A$2="BLOCK",NA(),IFERROR(INDEX('Tableau de bord'!$E:$E,SMALL('Tableau de bord'!#REF!,320)),""))</f>
        <v/>
      </c>
    </row>
    <row r="307" spans="1:5" ht="16" x14ac:dyDescent="0.2">
      <c r="A307" s="132" t="str">
        <f ca="1">IF(_SF_CORE!$A$2="BLOCK",NA(),IFERROR(INDEX('Tableau de bord'!$H:$H,SMALL('Tableau de bord'!#REF!,321)),""))</f>
        <v/>
      </c>
      <c r="B307" t="str">
        <f ca="1">IF(_SF_CORE!$A$2="BLOCK",NA(),IFERROR(INDEX('Tableau de bord'!$I:$I,SMALL('Tableau de bord'!#REF!,321)),""))</f>
        <v/>
      </c>
      <c r="C307" t="str">
        <f ca="1">IF(_SF_CORE!$A$2="BLOCK",NA(),IFERROR(_xlfn.SINGLE(INDEX('Tableau de bord'!#REF!,SMALL('Tableau de bord'!#REF!,321))),""))</f>
        <v/>
      </c>
      <c r="D307" t="str">
        <f ca="1">IF(_SF_CORE!$A$2="BLOCK",NA(),IFERROR(INDEX('Tableau de bord'!$D:$D,SMALL('Tableau de bord'!#REF!,321)),""))</f>
        <v/>
      </c>
      <c r="E307" t="str">
        <f ca="1">IF(_SF_CORE!$A$2="BLOCK",NA(),IFERROR(INDEX('Tableau de bord'!$E:$E,SMALL('Tableau de bord'!#REF!,321)),""))</f>
        <v/>
      </c>
    </row>
    <row r="308" spans="1:5" ht="16" x14ac:dyDescent="0.2">
      <c r="A308" s="132" t="str">
        <f ca="1">IF(_SF_CORE!$A$2="BLOCK",NA(),IFERROR(INDEX('Tableau de bord'!$H:$H,SMALL('Tableau de bord'!#REF!,322)),""))</f>
        <v/>
      </c>
      <c r="B308" t="str">
        <f ca="1">IF(_SF_CORE!$A$2="BLOCK",NA(),IFERROR(INDEX('Tableau de bord'!$I:$I,SMALL('Tableau de bord'!#REF!,322)),""))</f>
        <v/>
      </c>
      <c r="C308" t="str">
        <f ca="1">IF(_SF_CORE!$A$2="BLOCK",NA(),IFERROR(_xlfn.SINGLE(INDEX('Tableau de bord'!#REF!,SMALL('Tableau de bord'!#REF!,322))),""))</f>
        <v/>
      </c>
      <c r="D308" t="str">
        <f ca="1">IF(_SF_CORE!$A$2="BLOCK",NA(),IFERROR(INDEX('Tableau de bord'!$D:$D,SMALL('Tableau de bord'!#REF!,322)),""))</f>
        <v/>
      </c>
      <c r="E308" t="str">
        <f ca="1">IF(_SF_CORE!$A$2="BLOCK",NA(),IFERROR(INDEX('Tableau de bord'!$E:$E,SMALL('Tableau de bord'!#REF!,322)),""))</f>
        <v/>
      </c>
    </row>
    <row r="309" spans="1:5" ht="16" x14ac:dyDescent="0.2">
      <c r="A309" s="132" t="str">
        <f ca="1">IF(_SF_CORE!$A$2="BLOCK",NA(),IFERROR(INDEX('Tableau de bord'!$H:$H,SMALL('Tableau de bord'!#REF!,323)),""))</f>
        <v/>
      </c>
      <c r="B309" t="str">
        <f ca="1">IF(_SF_CORE!$A$2="BLOCK",NA(),IFERROR(INDEX('Tableau de bord'!$I:$I,SMALL('Tableau de bord'!#REF!,323)),""))</f>
        <v/>
      </c>
      <c r="C309" t="str">
        <f ca="1">IF(_SF_CORE!$A$2="BLOCK",NA(),IFERROR(_xlfn.SINGLE(INDEX('Tableau de bord'!#REF!,SMALL('Tableau de bord'!#REF!,323))),""))</f>
        <v/>
      </c>
      <c r="D309" t="str">
        <f ca="1">IF(_SF_CORE!$A$2="BLOCK",NA(),IFERROR(INDEX('Tableau de bord'!$D:$D,SMALL('Tableau de bord'!#REF!,323)),""))</f>
        <v/>
      </c>
      <c r="E309" t="str">
        <f ca="1">IF(_SF_CORE!$A$2="BLOCK",NA(),IFERROR(INDEX('Tableau de bord'!$E:$E,SMALL('Tableau de bord'!#REF!,323)),""))</f>
        <v/>
      </c>
    </row>
    <row r="310" spans="1:5" ht="16" x14ac:dyDescent="0.2">
      <c r="A310" s="132" t="str">
        <f ca="1">IF(_SF_CORE!$A$2="BLOCK",NA(),IFERROR(INDEX('Tableau de bord'!$H:$H,SMALL('Tableau de bord'!#REF!,324)),""))</f>
        <v/>
      </c>
      <c r="B310" t="str">
        <f ca="1">IF(_SF_CORE!$A$2="BLOCK",NA(),IFERROR(INDEX('Tableau de bord'!$I:$I,SMALL('Tableau de bord'!#REF!,324)),""))</f>
        <v/>
      </c>
      <c r="C310" t="str">
        <f ca="1">IF(_SF_CORE!$A$2="BLOCK",NA(),IFERROR(_xlfn.SINGLE(INDEX('Tableau de bord'!#REF!,SMALL('Tableau de bord'!#REF!,324))),""))</f>
        <v/>
      </c>
      <c r="D310" t="str">
        <f ca="1">IF(_SF_CORE!$A$2="BLOCK",NA(),IFERROR(INDEX('Tableau de bord'!$D:$D,SMALL('Tableau de bord'!#REF!,324)),""))</f>
        <v/>
      </c>
      <c r="E310" t="str">
        <f ca="1">IF(_SF_CORE!$A$2="BLOCK",NA(),IFERROR(INDEX('Tableau de bord'!$E:$E,SMALL('Tableau de bord'!#REF!,324)),""))</f>
        <v/>
      </c>
    </row>
    <row r="311" spans="1:5" ht="16" x14ac:dyDescent="0.2">
      <c r="A311" s="132" t="str">
        <f ca="1">IF(_SF_CORE!$A$2="BLOCK",NA(),IFERROR(INDEX('Tableau de bord'!$H:$H,SMALL('Tableau de bord'!#REF!,325)),""))</f>
        <v/>
      </c>
      <c r="B311" t="str">
        <f ca="1">IF(_SF_CORE!$A$2="BLOCK",NA(),IFERROR(INDEX('Tableau de bord'!$I:$I,SMALL('Tableau de bord'!#REF!,325)),""))</f>
        <v/>
      </c>
      <c r="C311" t="str">
        <f ca="1">IF(_SF_CORE!$A$2="BLOCK",NA(),IFERROR(_xlfn.SINGLE(INDEX('Tableau de bord'!#REF!,SMALL('Tableau de bord'!#REF!,325))),""))</f>
        <v/>
      </c>
      <c r="D311" t="str">
        <f ca="1">IF(_SF_CORE!$A$2="BLOCK",NA(),IFERROR(INDEX('Tableau de bord'!$D:$D,SMALL('Tableau de bord'!#REF!,325)),""))</f>
        <v/>
      </c>
      <c r="E311" t="str">
        <f ca="1">IF(_SF_CORE!$A$2="BLOCK",NA(),IFERROR(INDEX('Tableau de bord'!$E:$E,SMALL('Tableau de bord'!#REF!,325)),""))</f>
        <v/>
      </c>
    </row>
    <row r="312" spans="1:5" ht="16" x14ac:dyDescent="0.2">
      <c r="A312" s="132" t="str">
        <f ca="1">IF(_SF_CORE!$A$2="BLOCK",NA(),IFERROR(INDEX('Tableau de bord'!$H:$H,SMALL('Tableau de bord'!#REF!,326)),""))</f>
        <v/>
      </c>
      <c r="B312" t="str">
        <f ca="1">IF(_SF_CORE!$A$2="BLOCK",NA(),IFERROR(INDEX('Tableau de bord'!$I:$I,SMALL('Tableau de bord'!#REF!,326)),""))</f>
        <v/>
      </c>
      <c r="C312" t="str">
        <f ca="1">IF(_SF_CORE!$A$2="BLOCK",NA(),IFERROR(_xlfn.SINGLE(INDEX('Tableau de bord'!#REF!,SMALL('Tableau de bord'!#REF!,326))),""))</f>
        <v/>
      </c>
      <c r="D312" t="str">
        <f ca="1">IF(_SF_CORE!$A$2="BLOCK",NA(),IFERROR(INDEX('Tableau de bord'!$D:$D,SMALL('Tableau de bord'!#REF!,326)),""))</f>
        <v/>
      </c>
      <c r="E312" t="str">
        <f ca="1">IF(_SF_CORE!$A$2="BLOCK",NA(),IFERROR(INDEX('Tableau de bord'!$E:$E,SMALL('Tableau de bord'!#REF!,326)),""))</f>
        <v/>
      </c>
    </row>
    <row r="313" spans="1:5" ht="16" x14ac:dyDescent="0.2">
      <c r="A313" s="132" t="str">
        <f ca="1">IF(_SF_CORE!$A$2="BLOCK",NA(),IFERROR(INDEX('Tableau de bord'!$H:$H,SMALL('Tableau de bord'!#REF!,327)),""))</f>
        <v/>
      </c>
      <c r="B313" t="str">
        <f ca="1">IF(_SF_CORE!$A$2="BLOCK",NA(),IFERROR(INDEX('Tableau de bord'!$I:$I,SMALL('Tableau de bord'!#REF!,327)),""))</f>
        <v/>
      </c>
      <c r="C313" t="str">
        <f ca="1">IF(_SF_CORE!$A$2="BLOCK",NA(),IFERROR(_xlfn.SINGLE(INDEX('Tableau de bord'!#REF!,SMALL('Tableau de bord'!#REF!,327))),""))</f>
        <v/>
      </c>
      <c r="D313" t="str">
        <f ca="1">IF(_SF_CORE!$A$2="BLOCK",NA(),IFERROR(INDEX('Tableau de bord'!$D:$D,SMALL('Tableau de bord'!#REF!,327)),""))</f>
        <v/>
      </c>
      <c r="E313" t="str">
        <f ca="1">IF(_SF_CORE!$A$2="BLOCK",NA(),IFERROR(INDEX('Tableau de bord'!$E:$E,SMALL('Tableau de bord'!#REF!,327)),""))</f>
        <v/>
      </c>
    </row>
    <row r="314" spans="1:5" ht="16" x14ac:dyDescent="0.2">
      <c r="A314" s="132" t="str">
        <f ca="1">IF(_SF_CORE!$A$2="BLOCK",NA(),IFERROR(INDEX('Tableau de bord'!$H:$H,SMALL('Tableau de bord'!#REF!,328)),""))</f>
        <v/>
      </c>
      <c r="B314" t="str">
        <f ca="1">IF(_SF_CORE!$A$2="BLOCK",NA(),IFERROR(INDEX('Tableau de bord'!$I:$I,SMALL('Tableau de bord'!#REF!,328)),""))</f>
        <v/>
      </c>
      <c r="C314" t="str">
        <f ca="1">IF(_SF_CORE!$A$2="BLOCK",NA(),IFERROR(_xlfn.SINGLE(INDEX('Tableau de bord'!#REF!,SMALL('Tableau de bord'!#REF!,328))),""))</f>
        <v/>
      </c>
      <c r="D314" t="str">
        <f ca="1">IF(_SF_CORE!$A$2="BLOCK",NA(),IFERROR(INDEX('Tableau de bord'!$D:$D,SMALL('Tableau de bord'!#REF!,328)),""))</f>
        <v/>
      </c>
      <c r="E314" t="str">
        <f ca="1">IF(_SF_CORE!$A$2="BLOCK",NA(),IFERROR(INDEX('Tableau de bord'!$E:$E,SMALL('Tableau de bord'!#REF!,328)),""))</f>
        <v/>
      </c>
    </row>
    <row r="315" spans="1:5" ht="16" x14ac:dyDescent="0.2">
      <c r="A315" s="132" t="str">
        <f ca="1">IF(_SF_CORE!$A$2="BLOCK",NA(),IFERROR(INDEX('Tableau de bord'!$H:$H,SMALL('Tableau de bord'!#REF!,329)),""))</f>
        <v/>
      </c>
      <c r="B315" t="str">
        <f ca="1">IF(_SF_CORE!$A$2="BLOCK",NA(),IFERROR(INDEX('Tableau de bord'!$I:$I,SMALL('Tableau de bord'!#REF!,329)),""))</f>
        <v/>
      </c>
      <c r="C315" t="str">
        <f ca="1">IF(_SF_CORE!$A$2="BLOCK",NA(),IFERROR(_xlfn.SINGLE(INDEX('Tableau de bord'!#REF!,SMALL('Tableau de bord'!#REF!,329))),""))</f>
        <v/>
      </c>
      <c r="D315" t="str">
        <f ca="1">IF(_SF_CORE!$A$2="BLOCK",NA(),IFERROR(INDEX('Tableau de bord'!$D:$D,SMALL('Tableau de bord'!#REF!,329)),""))</f>
        <v/>
      </c>
      <c r="E315" t="str">
        <f ca="1">IF(_SF_CORE!$A$2="BLOCK",NA(),IFERROR(INDEX('Tableau de bord'!$E:$E,SMALL('Tableau de bord'!#REF!,329)),""))</f>
        <v/>
      </c>
    </row>
    <row r="316" spans="1:5" ht="16" x14ac:dyDescent="0.2">
      <c r="A316" s="132" t="str">
        <f ca="1">IF(_SF_CORE!$A$2="BLOCK",NA(),IFERROR(INDEX('Tableau de bord'!$H:$H,SMALL('Tableau de bord'!#REF!,330)),""))</f>
        <v/>
      </c>
      <c r="B316" t="str">
        <f ca="1">IF(_SF_CORE!$A$2="BLOCK",NA(),IFERROR(INDEX('Tableau de bord'!$I:$I,SMALL('Tableau de bord'!#REF!,330)),""))</f>
        <v/>
      </c>
      <c r="C316" t="str">
        <f ca="1">IF(_SF_CORE!$A$2="BLOCK",NA(),IFERROR(_xlfn.SINGLE(INDEX('Tableau de bord'!#REF!,SMALL('Tableau de bord'!#REF!,330))),""))</f>
        <v/>
      </c>
      <c r="D316" t="str">
        <f ca="1">IF(_SF_CORE!$A$2="BLOCK",NA(),IFERROR(INDEX('Tableau de bord'!$D:$D,SMALL('Tableau de bord'!#REF!,330)),""))</f>
        <v/>
      </c>
      <c r="E316" t="str">
        <f ca="1">IF(_SF_CORE!$A$2="BLOCK",NA(),IFERROR(INDEX('Tableau de bord'!$E:$E,SMALL('Tableau de bord'!#REF!,330)),""))</f>
        <v/>
      </c>
    </row>
    <row r="317" spans="1:5" ht="16" x14ac:dyDescent="0.2">
      <c r="A317" s="132" t="str">
        <f ca="1">IF(_SF_CORE!$A$2="BLOCK",NA(),IFERROR(INDEX('Tableau de bord'!$H:$H,SMALL('Tableau de bord'!#REF!,331)),""))</f>
        <v/>
      </c>
      <c r="B317" t="str">
        <f ca="1">IF(_SF_CORE!$A$2="BLOCK",NA(),IFERROR(INDEX('Tableau de bord'!$I:$I,SMALL('Tableau de bord'!#REF!,331)),""))</f>
        <v/>
      </c>
      <c r="C317" t="str">
        <f ca="1">IF(_SF_CORE!$A$2="BLOCK",NA(),IFERROR(_xlfn.SINGLE(INDEX('Tableau de bord'!#REF!,SMALL('Tableau de bord'!#REF!,331))),""))</f>
        <v/>
      </c>
      <c r="D317" t="str">
        <f ca="1">IF(_SF_CORE!$A$2="BLOCK",NA(),IFERROR(INDEX('Tableau de bord'!$D:$D,SMALL('Tableau de bord'!#REF!,331)),""))</f>
        <v/>
      </c>
      <c r="E317" t="str">
        <f ca="1">IF(_SF_CORE!$A$2="BLOCK",NA(),IFERROR(INDEX('Tableau de bord'!$E:$E,SMALL('Tableau de bord'!#REF!,331)),""))</f>
        <v/>
      </c>
    </row>
    <row r="318" spans="1:5" ht="16" x14ac:dyDescent="0.2">
      <c r="A318" s="132" t="str">
        <f ca="1">IF(_SF_CORE!$A$2="BLOCK",NA(),IFERROR(INDEX('Tableau de bord'!$H:$H,SMALL('Tableau de bord'!#REF!,332)),""))</f>
        <v/>
      </c>
      <c r="B318" t="str">
        <f ca="1">IF(_SF_CORE!$A$2="BLOCK",NA(),IFERROR(INDEX('Tableau de bord'!$I:$I,SMALL('Tableau de bord'!#REF!,332)),""))</f>
        <v/>
      </c>
      <c r="C318" t="str">
        <f ca="1">IF(_SF_CORE!$A$2="BLOCK",NA(),IFERROR(_xlfn.SINGLE(INDEX('Tableau de bord'!#REF!,SMALL('Tableau de bord'!#REF!,332))),""))</f>
        <v/>
      </c>
      <c r="D318" t="str">
        <f ca="1">IF(_SF_CORE!$A$2="BLOCK",NA(),IFERROR(INDEX('Tableau de bord'!$D:$D,SMALL('Tableau de bord'!#REF!,332)),""))</f>
        <v/>
      </c>
      <c r="E318" t="str">
        <f ca="1">IF(_SF_CORE!$A$2="BLOCK",NA(),IFERROR(INDEX('Tableau de bord'!$E:$E,SMALL('Tableau de bord'!#REF!,332)),""))</f>
        <v/>
      </c>
    </row>
    <row r="319" spans="1:5" ht="16" x14ac:dyDescent="0.2">
      <c r="A319" s="132" t="str">
        <f ca="1">IF(_SF_CORE!$A$2="BLOCK",NA(),IFERROR(INDEX('Tableau de bord'!$H:$H,SMALL('Tableau de bord'!#REF!,333)),""))</f>
        <v/>
      </c>
      <c r="B319" t="str">
        <f ca="1">IF(_SF_CORE!$A$2="BLOCK",NA(),IFERROR(INDEX('Tableau de bord'!$I:$I,SMALL('Tableau de bord'!#REF!,333)),""))</f>
        <v/>
      </c>
      <c r="C319" t="str">
        <f ca="1">IF(_SF_CORE!$A$2="BLOCK",NA(),IFERROR(_xlfn.SINGLE(INDEX('Tableau de bord'!#REF!,SMALL('Tableau de bord'!#REF!,333))),""))</f>
        <v/>
      </c>
      <c r="D319" t="str">
        <f ca="1">IF(_SF_CORE!$A$2="BLOCK",NA(),IFERROR(INDEX('Tableau de bord'!$D:$D,SMALL('Tableau de bord'!#REF!,333)),""))</f>
        <v/>
      </c>
      <c r="E319" t="str">
        <f ca="1">IF(_SF_CORE!$A$2="BLOCK",NA(),IFERROR(INDEX('Tableau de bord'!$E:$E,SMALL('Tableau de bord'!#REF!,333)),""))</f>
        <v/>
      </c>
    </row>
    <row r="320" spans="1:5" ht="16" x14ac:dyDescent="0.2">
      <c r="A320" s="132" t="str">
        <f ca="1">IF(_SF_CORE!$A$2="BLOCK",NA(),IFERROR(INDEX('Tableau de bord'!$H:$H,SMALL('Tableau de bord'!#REF!,334)),""))</f>
        <v/>
      </c>
      <c r="B320" t="str">
        <f ca="1">IF(_SF_CORE!$A$2="BLOCK",NA(),IFERROR(INDEX('Tableau de bord'!$I:$I,SMALL('Tableau de bord'!#REF!,334)),""))</f>
        <v/>
      </c>
      <c r="C320" t="str">
        <f ca="1">IF(_SF_CORE!$A$2="BLOCK",NA(),IFERROR(_xlfn.SINGLE(INDEX('Tableau de bord'!#REF!,SMALL('Tableau de bord'!#REF!,334))),""))</f>
        <v/>
      </c>
      <c r="D320" t="str">
        <f ca="1">IF(_SF_CORE!$A$2="BLOCK",NA(),IFERROR(INDEX('Tableau de bord'!$D:$D,SMALL('Tableau de bord'!#REF!,334)),""))</f>
        <v/>
      </c>
      <c r="E320" t="str">
        <f ca="1">IF(_SF_CORE!$A$2="BLOCK",NA(),IFERROR(INDEX('Tableau de bord'!$E:$E,SMALL('Tableau de bord'!#REF!,334)),""))</f>
        <v/>
      </c>
    </row>
    <row r="321" spans="1:5" ht="16" x14ac:dyDescent="0.2">
      <c r="A321" s="132" t="str">
        <f ca="1">IF(_SF_CORE!$A$2="BLOCK",NA(),IFERROR(INDEX('Tableau de bord'!$H:$H,SMALL('Tableau de bord'!#REF!,335)),""))</f>
        <v/>
      </c>
      <c r="B321" t="str">
        <f ca="1">IF(_SF_CORE!$A$2="BLOCK",NA(),IFERROR(INDEX('Tableau de bord'!$I:$I,SMALL('Tableau de bord'!#REF!,335)),""))</f>
        <v/>
      </c>
      <c r="C321" t="str">
        <f ca="1">IF(_SF_CORE!$A$2="BLOCK",NA(),IFERROR(_xlfn.SINGLE(INDEX('Tableau de bord'!#REF!,SMALL('Tableau de bord'!#REF!,335))),""))</f>
        <v/>
      </c>
      <c r="D321" t="str">
        <f ca="1">IF(_SF_CORE!$A$2="BLOCK",NA(),IFERROR(INDEX('Tableau de bord'!$D:$D,SMALL('Tableau de bord'!#REF!,335)),""))</f>
        <v/>
      </c>
      <c r="E321" t="str">
        <f ca="1">IF(_SF_CORE!$A$2="BLOCK",NA(),IFERROR(INDEX('Tableau de bord'!$E:$E,SMALL('Tableau de bord'!#REF!,335)),""))</f>
        <v/>
      </c>
    </row>
    <row r="322" spans="1:5" ht="16" x14ac:dyDescent="0.2">
      <c r="A322" s="132" t="str">
        <f ca="1">IF(_SF_CORE!$A$2="BLOCK",NA(),IFERROR(INDEX('Tableau de bord'!$H:$H,SMALL('Tableau de bord'!#REF!,336)),""))</f>
        <v/>
      </c>
      <c r="B322" t="str">
        <f ca="1">IF(_SF_CORE!$A$2="BLOCK",NA(),IFERROR(INDEX('Tableau de bord'!$I:$I,SMALL('Tableau de bord'!#REF!,336)),""))</f>
        <v/>
      </c>
      <c r="C322" t="str">
        <f ca="1">IF(_SF_CORE!$A$2="BLOCK",NA(),IFERROR(_xlfn.SINGLE(INDEX('Tableau de bord'!#REF!,SMALL('Tableau de bord'!#REF!,336))),""))</f>
        <v/>
      </c>
      <c r="D322" t="str">
        <f ca="1">IF(_SF_CORE!$A$2="BLOCK",NA(),IFERROR(INDEX('Tableau de bord'!$D:$D,SMALL('Tableau de bord'!#REF!,336)),""))</f>
        <v/>
      </c>
      <c r="E322" t="str">
        <f ca="1">IF(_SF_CORE!$A$2="BLOCK",NA(),IFERROR(INDEX('Tableau de bord'!$E:$E,SMALL('Tableau de bord'!#REF!,336)),""))</f>
        <v/>
      </c>
    </row>
    <row r="323" spans="1:5" ht="16" x14ac:dyDescent="0.2">
      <c r="A323" s="132" t="str">
        <f ca="1">IF(_SF_CORE!$A$2="BLOCK",NA(),IFERROR(INDEX('Tableau de bord'!$H:$H,SMALL('Tableau de bord'!#REF!,337)),""))</f>
        <v/>
      </c>
      <c r="B323" t="str">
        <f ca="1">IF(_SF_CORE!$A$2="BLOCK",NA(),IFERROR(INDEX('Tableau de bord'!$I:$I,SMALL('Tableau de bord'!#REF!,337)),""))</f>
        <v/>
      </c>
      <c r="C323" t="str">
        <f ca="1">IF(_SF_CORE!$A$2="BLOCK",NA(),IFERROR(_xlfn.SINGLE(INDEX('Tableau de bord'!#REF!,SMALL('Tableau de bord'!#REF!,337))),""))</f>
        <v/>
      </c>
      <c r="D323" t="str">
        <f ca="1">IF(_SF_CORE!$A$2="BLOCK",NA(),IFERROR(INDEX('Tableau de bord'!$D:$D,SMALL('Tableau de bord'!#REF!,337)),""))</f>
        <v/>
      </c>
      <c r="E323" t="str">
        <f ca="1">IF(_SF_CORE!$A$2="BLOCK",NA(),IFERROR(INDEX('Tableau de bord'!$E:$E,SMALL('Tableau de bord'!#REF!,337)),""))</f>
        <v/>
      </c>
    </row>
    <row r="324" spans="1:5" ht="16" x14ac:dyDescent="0.2">
      <c r="A324" s="132" t="str">
        <f ca="1">IF(_SF_CORE!$A$2="BLOCK",NA(),IFERROR(INDEX('Tableau de bord'!$H:$H,SMALL('Tableau de bord'!#REF!,338)),""))</f>
        <v/>
      </c>
      <c r="B324" t="str">
        <f ca="1">IF(_SF_CORE!$A$2="BLOCK",NA(),IFERROR(INDEX('Tableau de bord'!$I:$I,SMALL('Tableau de bord'!#REF!,338)),""))</f>
        <v/>
      </c>
      <c r="C324" t="str">
        <f ca="1">IF(_SF_CORE!$A$2="BLOCK",NA(),IFERROR(_xlfn.SINGLE(INDEX('Tableau de bord'!#REF!,SMALL('Tableau de bord'!#REF!,338))),""))</f>
        <v/>
      </c>
      <c r="D324" t="str">
        <f ca="1">IF(_SF_CORE!$A$2="BLOCK",NA(),IFERROR(INDEX('Tableau de bord'!$D:$D,SMALL('Tableau de bord'!#REF!,338)),""))</f>
        <v/>
      </c>
      <c r="E324" t="str">
        <f ca="1">IF(_SF_CORE!$A$2="BLOCK",NA(),IFERROR(INDEX('Tableau de bord'!$E:$E,SMALL('Tableau de bord'!#REF!,338)),""))</f>
        <v/>
      </c>
    </row>
    <row r="325" spans="1:5" ht="16" x14ac:dyDescent="0.2">
      <c r="A325" s="132" t="str">
        <f ca="1">IF(_SF_CORE!$A$2="BLOCK",NA(),IFERROR(INDEX('Tableau de bord'!$H:$H,SMALL('Tableau de bord'!#REF!,339)),""))</f>
        <v/>
      </c>
      <c r="B325" t="str">
        <f ca="1">IF(_SF_CORE!$A$2="BLOCK",NA(),IFERROR(INDEX('Tableau de bord'!$I:$I,SMALL('Tableau de bord'!#REF!,339)),""))</f>
        <v/>
      </c>
      <c r="C325" t="str">
        <f ca="1">IF(_SF_CORE!$A$2="BLOCK",NA(),IFERROR(_xlfn.SINGLE(INDEX('Tableau de bord'!#REF!,SMALL('Tableau de bord'!#REF!,339))),""))</f>
        <v/>
      </c>
      <c r="D325" t="str">
        <f ca="1">IF(_SF_CORE!$A$2="BLOCK",NA(),IFERROR(INDEX('Tableau de bord'!$D:$D,SMALL('Tableau de bord'!#REF!,339)),""))</f>
        <v/>
      </c>
      <c r="E325" t="str">
        <f ca="1">IF(_SF_CORE!$A$2="BLOCK",NA(),IFERROR(INDEX('Tableau de bord'!$E:$E,SMALL('Tableau de bord'!#REF!,339)),""))</f>
        <v/>
      </c>
    </row>
    <row r="326" spans="1:5" ht="16" x14ac:dyDescent="0.2">
      <c r="A326" s="132" t="str">
        <f ca="1">IF(_SF_CORE!$A$2="BLOCK",NA(),IFERROR(INDEX('Tableau de bord'!$H:$H,SMALL('Tableau de bord'!#REF!,340)),""))</f>
        <v/>
      </c>
      <c r="B326" t="str">
        <f ca="1">IF(_SF_CORE!$A$2="BLOCK",NA(),IFERROR(INDEX('Tableau de bord'!$I:$I,SMALL('Tableau de bord'!#REF!,340)),""))</f>
        <v/>
      </c>
      <c r="C326" t="str">
        <f ca="1">IF(_SF_CORE!$A$2="BLOCK",NA(),IFERROR(_xlfn.SINGLE(INDEX('Tableau de bord'!#REF!,SMALL('Tableau de bord'!#REF!,340))),""))</f>
        <v/>
      </c>
      <c r="D326" t="str">
        <f ca="1">IF(_SF_CORE!$A$2="BLOCK",NA(),IFERROR(INDEX('Tableau de bord'!$D:$D,SMALL('Tableau de bord'!#REF!,340)),""))</f>
        <v/>
      </c>
      <c r="E326" t="str">
        <f ca="1">IF(_SF_CORE!$A$2="BLOCK",NA(),IFERROR(INDEX('Tableau de bord'!$E:$E,SMALL('Tableau de bord'!#REF!,340)),""))</f>
        <v/>
      </c>
    </row>
    <row r="327" spans="1:5" ht="16" x14ac:dyDescent="0.2">
      <c r="A327" s="132" t="str">
        <f ca="1">IF(_SF_CORE!$A$2="BLOCK",NA(),IFERROR(INDEX('Tableau de bord'!$H:$H,SMALL('Tableau de bord'!#REF!,341)),""))</f>
        <v/>
      </c>
      <c r="B327" t="str">
        <f ca="1">IF(_SF_CORE!$A$2="BLOCK",NA(),IFERROR(INDEX('Tableau de bord'!$I:$I,SMALL('Tableau de bord'!#REF!,341)),""))</f>
        <v/>
      </c>
      <c r="C327" t="str">
        <f ca="1">IF(_SF_CORE!$A$2="BLOCK",NA(),IFERROR(_xlfn.SINGLE(INDEX('Tableau de bord'!#REF!,SMALL('Tableau de bord'!#REF!,341))),""))</f>
        <v/>
      </c>
      <c r="D327" t="str">
        <f ca="1">IF(_SF_CORE!$A$2="BLOCK",NA(),IFERROR(INDEX('Tableau de bord'!$D:$D,SMALL('Tableau de bord'!#REF!,341)),""))</f>
        <v/>
      </c>
      <c r="E327" t="str">
        <f ca="1">IF(_SF_CORE!$A$2="BLOCK",NA(),IFERROR(INDEX('Tableau de bord'!$E:$E,SMALL('Tableau de bord'!#REF!,341)),""))</f>
        <v/>
      </c>
    </row>
    <row r="328" spans="1:5" ht="16" x14ac:dyDescent="0.2">
      <c r="A328" s="132" t="str">
        <f ca="1">IF(_SF_CORE!$A$2="BLOCK",NA(),IFERROR(INDEX('Tableau de bord'!$H:$H,SMALL('Tableau de bord'!#REF!,342)),""))</f>
        <v/>
      </c>
      <c r="B328" t="str">
        <f ca="1">IF(_SF_CORE!$A$2="BLOCK",NA(),IFERROR(INDEX('Tableau de bord'!$I:$I,SMALL('Tableau de bord'!#REF!,342)),""))</f>
        <v/>
      </c>
      <c r="C328" t="str">
        <f ca="1">IF(_SF_CORE!$A$2="BLOCK",NA(),IFERROR(_xlfn.SINGLE(INDEX('Tableau de bord'!#REF!,SMALL('Tableau de bord'!#REF!,342))),""))</f>
        <v/>
      </c>
      <c r="D328" t="str">
        <f ca="1">IF(_SF_CORE!$A$2="BLOCK",NA(),IFERROR(INDEX('Tableau de bord'!$D:$D,SMALL('Tableau de bord'!#REF!,342)),""))</f>
        <v/>
      </c>
      <c r="E328" t="str">
        <f ca="1">IF(_SF_CORE!$A$2="BLOCK",NA(),IFERROR(INDEX('Tableau de bord'!$E:$E,SMALL('Tableau de bord'!#REF!,342)),""))</f>
        <v/>
      </c>
    </row>
    <row r="329" spans="1:5" ht="16" x14ac:dyDescent="0.2">
      <c r="A329" s="132" t="str">
        <f ca="1">IF(_SF_CORE!$A$2="BLOCK",NA(),IFERROR(INDEX('Tableau de bord'!$H:$H,SMALL('Tableau de bord'!#REF!,343)),""))</f>
        <v/>
      </c>
      <c r="B329" t="str">
        <f ca="1">IF(_SF_CORE!$A$2="BLOCK",NA(),IFERROR(INDEX('Tableau de bord'!$I:$I,SMALL('Tableau de bord'!#REF!,343)),""))</f>
        <v/>
      </c>
      <c r="C329" t="str">
        <f ca="1">IF(_SF_CORE!$A$2="BLOCK",NA(),IFERROR(_xlfn.SINGLE(INDEX('Tableau de bord'!#REF!,SMALL('Tableau de bord'!#REF!,343))),""))</f>
        <v/>
      </c>
      <c r="D329" t="str">
        <f ca="1">IF(_SF_CORE!$A$2="BLOCK",NA(),IFERROR(INDEX('Tableau de bord'!$D:$D,SMALL('Tableau de bord'!#REF!,343)),""))</f>
        <v/>
      </c>
      <c r="E329" t="str">
        <f ca="1">IF(_SF_CORE!$A$2="BLOCK",NA(),IFERROR(INDEX('Tableau de bord'!$E:$E,SMALL('Tableau de bord'!#REF!,343)),""))</f>
        <v/>
      </c>
    </row>
    <row r="330" spans="1:5" ht="16" x14ac:dyDescent="0.2">
      <c r="A330" s="132" t="str">
        <f ca="1">IF(_SF_CORE!$A$2="BLOCK",NA(),IFERROR(INDEX('Tableau de bord'!$H:$H,SMALL('Tableau de bord'!#REF!,344)),""))</f>
        <v/>
      </c>
      <c r="B330" t="str">
        <f ca="1">IF(_SF_CORE!$A$2="BLOCK",NA(),IFERROR(INDEX('Tableau de bord'!$I:$I,SMALL('Tableau de bord'!#REF!,344)),""))</f>
        <v/>
      </c>
      <c r="C330" t="str">
        <f ca="1">IF(_SF_CORE!$A$2="BLOCK",NA(),IFERROR(_xlfn.SINGLE(INDEX('Tableau de bord'!#REF!,SMALL('Tableau de bord'!#REF!,344))),""))</f>
        <v/>
      </c>
      <c r="D330" t="str">
        <f ca="1">IF(_SF_CORE!$A$2="BLOCK",NA(),IFERROR(INDEX('Tableau de bord'!$D:$D,SMALL('Tableau de bord'!#REF!,344)),""))</f>
        <v/>
      </c>
      <c r="E330" t="str">
        <f ca="1">IF(_SF_CORE!$A$2="BLOCK",NA(),IFERROR(INDEX('Tableau de bord'!$E:$E,SMALL('Tableau de bord'!#REF!,344)),""))</f>
        <v/>
      </c>
    </row>
    <row r="331" spans="1:5" ht="16" x14ac:dyDescent="0.2">
      <c r="A331" s="132" t="str">
        <f ca="1">IF(_SF_CORE!$A$2="BLOCK",NA(),IFERROR(INDEX('Tableau de bord'!$H:$H,SMALL('Tableau de bord'!#REF!,345)),""))</f>
        <v/>
      </c>
      <c r="B331" t="str">
        <f ca="1">IF(_SF_CORE!$A$2="BLOCK",NA(),IFERROR(INDEX('Tableau de bord'!$I:$I,SMALL('Tableau de bord'!#REF!,345)),""))</f>
        <v/>
      </c>
      <c r="C331" t="str">
        <f ca="1">IF(_SF_CORE!$A$2="BLOCK",NA(),IFERROR(_xlfn.SINGLE(INDEX('Tableau de bord'!#REF!,SMALL('Tableau de bord'!#REF!,345))),""))</f>
        <v/>
      </c>
      <c r="D331" t="str">
        <f ca="1">IF(_SF_CORE!$A$2="BLOCK",NA(),IFERROR(INDEX('Tableau de bord'!$D:$D,SMALL('Tableau de bord'!#REF!,345)),""))</f>
        <v/>
      </c>
      <c r="E331" t="str">
        <f ca="1">IF(_SF_CORE!$A$2="BLOCK",NA(),IFERROR(INDEX('Tableau de bord'!$E:$E,SMALL('Tableau de bord'!#REF!,345)),""))</f>
        <v/>
      </c>
    </row>
    <row r="332" spans="1:5" ht="16" x14ac:dyDescent="0.2">
      <c r="A332" s="132" t="str">
        <f ca="1">IF(_SF_CORE!$A$2="BLOCK",NA(),IFERROR(INDEX('Tableau de bord'!$H:$H,SMALL('Tableau de bord'!#REF!,346)),""))</f>
        <v/>
      </c>
      <c r="B332" t="str">
        <f ca="1">IF(_SF_CORE!$A$2="BLOCK",NA(),IFERROR(INDEX('Tableau de bord'!$I:$I,SMALL('Tableau de bord'!#REF!,346)),""))</f>
        <v/>
      </c>
      <c r="C332" t="str">
        <f ca="1">IF(_SF_CORE!$A$2="BLOCK",NA(),IFERROR(_xlfn.SINGLE(INDEX('Tableau de bord'!#REF!,SMALL('Tableau de bord'!#REF!,346))),""))</f>
        <v/>
      </c>
      <c r="D332" t="str">
        <f ca="1">IF(_SF_CORE!$A$2="BLOCK",NA(),IFERROR(INDEX('Tableau de bord'!$D:$D,SMALL('Tableau de bord'!#REF!,346)),""))</f>
        <v/>
      </c>
      <c r="E332" t="str">
        <f ca="1">IF(_SF_CORE!$A$2="BLOCK",NA(),IFERROR(INDEX('Tableau de bord'!$E:$E,SMALL('Tableau de bord'!#REF!,346)),""))</f>
        <v/>
      </c>
    </row>
    <row r="333" spans="1:5" ht="16" x14ac:dyDescent="0.2">
      <c r="A333" s="132" t="str">
        <f ca="1">IF(_SF_CORE!$A$2="BLOCK",NA(),IFERROR(INDEX('Tableau de bord'!$H:$H,SMALL('Tableau de bord'!#REF!,347)),""))</f>
        <v/>
      </c>
      <c r="B333" t="str">
        <f ca="1">IF(_SF_CORE!$A$2="BLOCK",NA(),IFERROR(INDEX('Tableau de bord'!$I:$I,SMALL('Tableau de bord'!#REF!,347)),""))</f>
        <v/>
      </c>
      <c r="C333" t="str">
        <f ca="1">IF(_SF_CORE!$A$2="BLOCK",NA(),IFERROR(_xlfn.SINGLE(INDEX('Tableau de bord'!#REF!,SMALL('Tableau de bord'!#REF!,347))),""))</f>
        <v/>
      </c>
      <c r="D333" t="str">
        <f ca="1">IF(_SF_CORE!$A$2="BLOCK",NA(),IFERROR(INDEX('Tableau de bord'!$D:$D,SMALL('Tableau de bord'!#REF!,347)),""))</f>
        <v/>
      </c>
      <c r="E333" t="str">
        <f ca="1">IF(_SF_CORE!$A$2="BLOCK",NA(),IFERROR(INDEX('Tableau de bord'!$E:$E,SMALL('Tableau de bord'!#REF!,347)),""))</f>
        <v/>
      </c>
    </row>
    <row r="334" spans="1:5" ht="16" x14ac:dyDescent="0.2">
      <c r="A334" s="132" t="str">
        <f ca="1">IF(_SF_CORE!$A$2="BLOCK",NA(),IFERROR(INDEX('Tableau de bord'!$H:$H,SMALL('Tableau de bord'!#REF!,348)),""))</f>
        <v/>
      </c>
      <c r="B334" t="str">
        <f ca="1">IF(_SF_CORE!$A$2="BLOCK",NA(),IFERROR(INDEX('Tableau de bord'!$I:$I,SMALL('Tableau de bord'!#REF!,348)),""))</f>
        <v/>
      </c>
      <c r="C334" t="str">
        <f ca="1">IF(_SF_CORE!$A$2="BLOCK",NA(),IFERROR(_xlfn.SINGLE(INDEX('Tableau de bord'!#REF!,SMALL('Tableau de bord'!#REF!,348))),""))</f>
        <v/>
      </c>
      <c r="D334" t="str">
        <f ca="1">IF(_SF_CORE!$A$2="BLOCK",NA(),IFERROR(INDEX('Tableau de bord'!$D:$D,SMALL('Tableau de bord'!#REF!,348)),""))</f>
        <v/>
      </c>
      <c r="E334" t="str">
        <f ca="1">IF(_SF_CORE!$A$2="BLOCK",NA(),IFERROR(INDEX('Tableau de bord'!$E:$E,SMALL('Tableau de bord'!#REF!,348)),""))</f>
        <v/>
      </c>
    </row>
    <row r="335" spans="1:5" ht="16" x14ac:dyDescent="0.2">
      <c r="A335" s="132" t="str">
        <f ca="1">IF(_SF_CORE!$A$2="BLOCK",NA(),IFERROR(INDEX('Tableau de bord'!$H:$H,SMALL('Tableau de bord'!#REF!,349)),""))</f>
        <v/>
      </c>
      <c r="B335" t="str">
        <f ca="1">IF(_SF_CORE!$A$2="BLOCK",NA(),IFERROR(INDEX('Tableau de bord'!$I:$I,SMALL('Tableau de bord'!#REF!,349)),""))</f>
        <v/>
      </c>
      <c r="C335" t="str">
        <f ca="1">IF(_SF_CORE!$A$2="BLOCK",NA(),IFERROR(_xlfn.SINGLE(INDEX('Tableau de bord'!#REF!,SMALL('Tableau de bord'!#REF!,349))),""))</f>
        <v/>
      </c>
      <c r="D335" t="str">
        <f ca="1">IF(_SF_CORE!$A$2="BLOCK",NA(),IFERROR(INDEX('Tableau de bord'!$D:$D,SMALL('Tableau de bord'!#REF!,349)),""))</f>
        <v/>
      </c>
      <c r="E335" t="str">
        <f ca="1">IF(_SF_CORE!$A$2="BLOCK",NA(),IFERROR(INDEX('Tableau de bord'!$E:$E,SMALL('Tableau de bord'!#REF!,349)),""))</f>
        <v/>
      </c>
    </row>
    <row r="336" spans="1:5" ht="16" x14ac:dyDescent="0.2">
      <c r="A336" s="132" t="str">
        <f ca="1">IF(_SF_CORE!$A$2="BLOCK",NA(),IFERROR(INDEX('Tableau de bord'!$H:$H,SMALL('Tableau de bord'!#REF!,350)),""))</f>
        <v/>
      </c>
      <c r="B336" t="str">
        <f ca="1">IF(_SF_CORE!$A$2="BLOCK",NA(),IFERROR(INDEX('Tableau de bord'!$I:$I,SMALL('Tableau de bord'!#REF!,350)),""))</f>
        <v/>
      </c>
      <c r="C336" t="str">
        <f ca="1">IF(_SF_CORE!$A$2="BLOCK",NA(),IFERROR(_xlfn.SINGLE(INDEX('Tableau de bord'!#REF!,SMALL('Tableau de bord'!#REF!,350))),""))</f>
        <v/>
      </c>
      <c r="D336" t="str">
        <f ca="1">IF(_SF_CORE!$A$2="BLOCK",NA(),IFERROR(INDEX('Tableau de bord'!$D:$D,SMALL('Tableau de bord'!#REF!,350)),""))</f>
        <v/>
      </c>
      <c r="E336" t="str">
        <f ca="1">IF(_SF_CORE!$A$2="BLOCK",NA(),IFERROR(INDEX('Tableau de bord'!$E:$E,SMALL('Tableau de bord'!#REF!,350)),""))</f>
        <v/>
      </c>
    </row>
    <row r="337" spans="1:5" ht="16" x14ac:dyDescent="0.2">
      <c r="A337" s="132" t="str">
        <f ca="1">IF(_SF_CORE!$A$2="BLOCK",NA(),IFERROR(INDEX('Tableau de bord'!$H:$H,SMALL('Tableau de bord'!#REF!,351)),""))</f>
        <v/>
      </c>
      <c r="B337" t="str">
        <f ca="1">IF(_SF_CORE!$A$2="BLOCK",NA(),IFERROR(INDEX('Tableau de bord'!$I:$I,SMALL('Tableau de bord'!#REF!,351)),""))</f>
        <v/>
      </c>
      <c r="C337" t="str">
        <f ca="1">IF(_SF_CORE!$A$2="BLOCK",NA(),IFERROR(_xlfn.SINGLE(INDEX('Tableau de bord'!#REF!,SMALL('Tableau de bord'!#REF!,351))),""))</f>
        <v/>
      </c>
      <c r="D337" t="str">
        <f ca="1">IF(_SF_CORE!$A$2="BLOCK",NA(),IFERROR(INDEX('Tableau de bord'!$D:$D,SMALL('Tableau de bord'!#REF!,351)),""))</f>
        <v/>
      </c>
      <c r="E337" t="str">
        <f ca="1">IF(_SF_CORE!$A$2="BLOCK",NA(),IFERROR(INDEX('Tableau de bord'!$E:$E,SMALL('Tableau de bord'!#REF!,351)),""))</f>
        <v/>
      </c>
    </row>
    <row r="338" spans="1:5" ht="16" x14ac:dyDescent="0.2">
      <c r="A338" s="132" t="str">
        <f ca="1">IF(_SF_CORE!$A$2="BLOCK",NA(),IFERROR(INDEX('Tableau de bord'!$H:$H,SMALL('Tableau de bord'!#REF!,352)),""))</f>
        <v/>
      </c>
      <c r="B338" t="str">
        <f ca="1">IF(_SF_CORE!$A$2="BLOCK",NA(),IFERROR(INDEX('Tableau de bord'!$I:$I,SMALL('Tableau de bord'!#REF!,352)),""))</f>
        <v/>
      </c>
      <c r="C338" t="str">
        <f ca="1">IF(_SF_CORE!$A$2="BLOCK",NA(),IFERROR(_xlfn.SINGLE(INDEX('Tableau de bord'!#REF!,SMALL('Tableau de bord'!#REF!,352))),""))</f>
        <v/>
      </c>
      <c r="D338" t="str">
        <f ca="1">IF(_SF_CORE!$A$2="BLOCK",NA(),IFERROR(INDEX('Tableau de bord'!$D:$D,SMALL('Tableau de bord'!#REF!,352)),""))</f>
        <v/>
      </c>
      <c r="E338" t="str">
        <f ca="1">IF(_SF_CORE!$A$2="BLOCK",NA(),IFERROR(INDEX('Tableau de bord'!$E:$E,SMALL('Tableau de bord'!#REF!,352)),""))</f>
        <v/>
      </c>
    </row>
    <row r="339" spans="1:5" ht="16" x14ac:dyDescent="0.2">
      <c r="A339" s="132" t="str">
        <f ca="1">IF(_SF_CORE!$A$2="BLOCK",NA(),IFERROR(INDEX('Tableau de bord'!$H:$H,SMALL('Tableau de bord'!#REF!,353)),""))</f>
        <v/>
      </c>
      <c r="B339" t="str">
        <f ca="1">IF(_SF_CORE!$A$2="BLOCK",NA(),IFERROR(INDEX('Tableau de bord'!$I:$I,SMALL('Tableau de bord'!#REF!,353)),""))</f>
        <v/>
      </c>
      <c r="C339" t="str">
        <f ca="1">IF(_SF_CORE!$A$2="BLOCK",NA(),IFERROR(_xlfn.SINGLE(INDEX('Tableau de bord'!#REF!,SMALL('Tableau de bord'!#REF!,353))),""))</f>
        <v/>
      </c>
      <c r="D339" t="str">
        <f ca="1">IF(_SF_CORE!$A$2="BLOCK",NA(),IFERROR(INDEX('Tableau de bord'!$D:$D,SMALL('Tableau de bord'!#REF!,353)),""))</f>
        <v/>
      </c>
      <c r="E339" t="str">
        <f ca="1">IF(_SF_CORE!$A$2="BLOCK",NA(),IFERROR(INDEX('Tableau de bord'!$E:$E,SMALL('Tableau de bord'!#REF!,353)),""))</f>
        <v/>
      </c>
    </row>
    <row r="340" spans="1:5" ht="16" x14ac:dyDescent="0.2">
      <c r="A340" s="132" t="str">
        <f ca="1">IF(_SF_CORE!$A$2="BLOCK",NA(),IFERROR(INDEX('Tableau de bord'!$H:$H,SMALL('Tableau de bord'!#REF!,354)),""))</f>
        <v/>
      </c>
      <c r="B340" t="str">
        <f ca="1">IF(_SF_CORE!$A$2="BLOCK",NA(),IFERROR(INDEX('Tableau de bord'!$I:$I,SMALL('Tableau de bord'!#REF!,354)),""))</f>
        <v/>
      </c>
      <c r="C340" t="str">
        <f ca="1">IF(_SF_CORE!$A$2="BLOCK",NA(),IFERROR(_xlfn.SINGLE(INDEX('Tableau de bord'!#REF!,SMALL('Tableau de bord'!#REF!,354))),""))</f>
        <v/>
      </c>
      <c r="D340" t="str">
        <f ca="1">IF(_SF_CORE!$A$2="BLOCK",NA(),IFERROR(INDEX('Tableau de bord'!$D:$D,SMALL('Tableau de bord'!#REF!,354)),""))</f>
        <v/>
      </c>
      <c r="E340" t="str">
        <f ca="1">IF(_SF_CORE!$A$2="BLOCK",NA(),IFERROR(INDEX('Tableau de bord'!$E:$E,SMALL('Tableau de bord'!#REF!,354)),""))</f>
        <v/>
      </c>
    </row>
    <row r="341" spans="1:5" ht="16" x14ac:dyDescent="0.2">
      <c r="A341" s="132" t="str">
        <f ca="1">IF(_SF_CORE!$A$2="BLOCK",NA(),IFERROR(INDEX('Tableau de bord'!$H:$H,SMALL('Tableau de bord'!#REF!,355)),""))</f>
        <v/>
      </c>
      <c r="B341" t="str">
        <f ca="1">IF(_SF_CORE!$A$2="BLOCK",NA(),IFERROR(INDEX('Tableau de bord'!$I:$I,SMALL('Tableau de bord'!#REF!,355)),""))</f>
        <v/>
      </c>
      <c r="C341" t="str">
        <f ca="1">IF(_SF_CORE!$A$2="BLOCK",NA(),IFERROR(_xlfn.SINGLE(INDEX('Tableau de bord'!#REF!,SMALL('Tableau de bord'!#REF!,355))),""))</f>
        <v/>
      </c>
      <c r="D341" t="str">
        <f ca="1">IF(_SF_CORE!$A$2="BLOCK",NA(),IFERROR(INDEX('Tableau de bord'!$D:$D,SMALL('Tableau de bord'!#REF!,355)),""))</f>
        <v/>
      </c>
      <c r="E341" t="str">
        <f ca="1">IF(_SF_CORE!$A$2="BLOCK",NA(),IFERROR(INDEX('Tableau de bord'!$E:$E,SMALL('Tableau de bord'!#REF!,355)),""))</f>
        <v/>
      </c>
    </row>
    <row r="342" spans="1:5" ht="16" x14ac:dyDescent="0.2">
      <c r="A342" s="132" t="str">
        <f ca="1">IF(_SF_CORE!$A$2="BLOCK",NA(),IFERROR(INDEX('Tableau de bord'!$H:$H,SMALL('Tableau de bord'!#REF!,356)),""))</f>
        <v/>
      </c>
      <c r="B342" t="str">
        <f ca="1">IF(_SF_CORE!$A$2="BLOCK",NA(),IFERROR(INDEX('Tableau de bord'!$I:$I,SMALL('Tableau de bord'!#REF!,356)),""))</f>
        <v/>
      </c>
      <c r="C342" t="str">
        <f ca="1">IF(_SF_CORE!$A$2="BLOCK",NA(),IFERROR(_xlfn.SINGLE(INDEX('Tableau de bord'!#REF!,SMALL('Tableau de bord'!#REF!,356))),""))</f>
        <v/>
      </c>
      <c r="D342" t="str">
        <f ca="1">IF(_SF_CORE!$A$2="BLOCK",NA(),IFERROR(INDEX('Tableau de bord'!$D:$D,SMALL('Tableau de bord'!#REF!,356)),""))</f>
        <v/>
      </c>
      <c r="E342" t="str">
        <f ca="1">IF(_SF_CORE!$A$2="BLOCK",NA(),IFERROR(INDEX('Tableau de bord'!$E:$E,SMALL('Tableau de bord'!#REF!,356)),""))</f>
        <v/>
      </c>
    </row>
    <row r="343" spans="1:5" ht="16" x14ac:dyDescent="0.2">
      <c r="A343" s="132" t="str">
        <f ca="1">IF(_SF_CORE!$A$2="BLOCK",NA(),IFERROR(INDEX('Tableau de bord'!$H:$H,SMALL('Tableau de bord'!#REF!,357)),""))</f>
        <v/>
      </c>
      <c r="B343" t="str">
        <f ca="1">IF(_SF_CORE!$A$2="BLOCK",NA(),IFERROR(INDEX('Tableau de bord'!$I:$I,SMALL('Tableau de bord'!#REF!,357)),""))</f>
        <v/>
      </c>
      <c r="C343" t="str">
        <f ca="1">IF(_SF_CORE!$A$2="BLOCK",NA(),IFERROR(_xlfn.SINGLE(INDEX('Tableau de bord'!#REF!,SMALL('Tableau de bord'!#REF!,357))),""))</f>
        <v/>
      </c>
      <c r="D343" t="str">
        <f ca="1">IF(_SF_CORE!$A$2="BLOCK",NA(),IFERROR(INDEX('Tableau de bord'!$D:$D,SMALL('Tableau de bord'!#REF!,357)),""))</f>
        <v/>
      </c>
      <c r="E343" t="str">
        <f ca="1">IF(_SF_CORE!$A$2="BLOCK",NA(),IFERROR(INDEX('Tableau de bord'!$E:$E,SMALL('Tableau de bord'!#REF!,357)),""))</f>
        <v/>
      </c>
    </row>
    <row r="344" spans="1:5" ht="16" x14ac:dyDescent="0.2">
      <c r="A344" s="132" t="str">
        <f ca="1">IF(_SF_CORE!$A$2="BLOCK",NA(),IFERROR(INDEX('Tableau de bord'!$H:$H,SMALL('Tableau de bord'!#REF!,358)),""))</f>
        <v/>
      </c>
      <c r="B344" t="str">
        <f ca="1">IF(_SF_CORE!$A$2="BLOCK",NA(),IFERROR(INDEX('Tableau de bord'!$I:$I,SMALL('Tableau de bord'!#REF!,358)),""))</f>
        <v/>
      </c>
      <c r="C344" t="str">
        <f ca="1">IF(_SF_CORE!$A$2="BLOCK",NA(),IFERROR(_xlfn.SINGLE(INDEX('Tableau de bord'!#REF!,SMALL('Tableau de bord'!#REF!,358))),""))</f>
        <v/>
      </c>
      <c r="D344" t="str">
        <f ca="1">IF(_SF_CORE!$A$2="BLOCK",NA(),IFERROR(INDEX('Tableau de bord'!$D:$D,SMALL('Tableau de bord'!#REF!,358)),""))</f>
        <v/>
      </c>
      <c r="E344" t="str">
        <f ca="1">IF(_SF_CORE!$A$2="BLOCK",NA(),IFERROR(INDEX('Tableau de bord'!$E:$E,SMALL('Tableau de bord'!#REF!,358)),""))</f>
        <v/>
      </c>
    </row>
    <row r="345" spans="1:5" ht="16" x14ac:dyDescent="0.2">
      <c r="A345" s="132" t="str">
        <f ca="1">IF(_SF_CORE!$A$2="BLOCK",NA(),IFERROR(INDEX('Tableau de bord'!$H:$H,SMALL('Tableau de bord'!#REF!,359)),""))</f>
        <v/>
      </c>
      <c r="B345" t="str">
        <f ca="1">IF(_SF_CORE!$A$2="BLOCK",NA(),IFERROR(INDEX('Tableau de bord'!$I:$I,SMALL('Tableau de bord'!#REF!,359)),""))</f>
        <v/>
      </c>
      <c r="C345" t="str">
        <f ca="1">IF(_SF_CORE!$A$2="BLOCK",NA(),IFERROR(_xlfn.SINGLE(INDEX('Tableau de bord'!#REF!,SMALL('Tableau de bord'!#REF!,359))),""))</f>
        <v/>
      </c>
      <c r="D345" t="str">
        <f ca="1">IF(_SF_CORE!$A$2="BLOCK",NA(),IFERROR(INDEX('Tableau de bord'!$D:$D,SMALL('Tableau de bord'!#REF!,359)),""))</f>
        <v/>
      </c>
      <c r="E345" t="str">
        <f ca="1">IF(_SF_CORE!$A$2="BLOCK",NA(),IFERROR(INDEX('Tableau de bord'!$E:$E,SMALL('Tableau de bord'!#REF!,359)),""))</f>
        <v/>
      </c>
    </row>
    <row r="346" spans="1:5" ht="16" x14ac:dyDescent="0.2">
      <c r="A346" s="132" t="str">
        <f ca="1">IF(_SF_CORE!$A$2="BLOCK",NA(),IFERROR(INDEX('Tableau de bord'!$H:$H,SMALL('Tableau de bord'!#REF!,360)),""))</f>
        <v/>
      </c>
      <c r="B346" t="str">
        <f ca="1">IF(_SF_CORE!$A$2="BLOCK",NA(),IFERROR(INDEX('Tableau de bord'!$I:$I,SMALL('Tableau de bord'!#REF!,360)),""))</f>
        <v/>
      </c>
      <c r="C346" t="str">
        <f ca="1">IF(_SF_CORE!$A$2="BLOCK",NA(),IFERROR(_xlfn.SINGLE(INDEX('Tableau de bord'!#REF!,SMALL('Tableau de bord'!#REF!,360))),""))</f>
        <v/>
      </c>
      <c r="D346" t="str">
        <f ca="1">IF(_SF_CORE!$A$2="BLOCK",NA(),IFERROR(INDEX('Tableau de bord'!$D:$D,SMALL('Tableau de bord'!#REF!,360)),""))</f>
        <v/>
      </c>
      <c r="E346" t="str">
        <f ca="1">IF(_SF_CORE!$A$2="BLOCK",NA(),IFERROR(INDEX('Tableau de bord'!$E:$E,SMALL('Tableau de bord'!#REF!,360)),""))</f>
        <v/>
      </c>
    </row>
    <row r="347" spans="1:5" ht="16" x14ac:dyDescent="0.2">
      <c r="A347" s="132" t="str">
        <f ca="1">IF(_SF_CORE!$A$2="BLOCK",NA(),IFERROR(INDEX('Tableau de bord'!$H:$H,SMALL('Tableau de bord'!#REF!,361)),""))</f>
        <v/>
      </c>
      <c r="B347" t="str">
        <f ca="1">IF(_SF_CORE!$A$2="BLOCK",NA(),IFERROR(INDEX('Tableau de bord'!$I:$I,SMALL('Tableau de bord'!#REF!,361)),""))</f>
        <v/>
      </c>
      <c r="C347" t="str">
        <f ca="1">IF(_SF_CORE!$A$2="BLOCK",NA(),IFERROR(_xlfn.SINGLE(INDEX('Tableau de bord'!#REF!,SMALL('Tableau de bord'!#REF!,361))),""))</f>
        <v/>
      </c>
      <c r="D347" t="str">
        <f ca="1">IF(_SF_CORE!$A$2="BLOCK",NA(),IFERROR(INDEX('Tableau de bord'!$D:$D,SMALL('Tableau de bord'!#REF!,361)),""))</f>
        <v/>
      </c>
      <c r="E347" t="str">
        <f ca="1">IF(_SF_CORE!$A$2="BLOCK",NA(),IFERROR(INDEX('Tableau de bord'!$E:$E,SMALL('Tableau de bord'!#REF!,361)),""))</f>
        <v/>
      </c>
    </row>
    <row r="348" spans="1:5" ht="16" x14ac:dyDescent="0.2">
      <c r="A348" s="132" t="str">
        <f ca="1">IF(_SF_CORE!$A$2="BLOCK",NA(),IFERROR(INDEX('Tableau de bord'!$H:$H,SMALL('Tableau de bord'!#REF!,362)),""))</f>
        <v/>
      </c>
      <c r="B348" t="str">
        <f ca="1">IF(_SF_CORE!$A$2="BLOCK",NA(),IFERROR(INDEX('Tableau de bord'!$I:$I,SMALL('Tableau de bord'!#REF!,362)),""))</f>
        <v/>
      </c>
      <c r="C348" t="str">
        <f ca="1">IF(_SF_CORE!$A$2="BLOCK",NA(),IFERROR(_xlfn.SINGLE(INDEX('Tableau de bord'!#REF!,SMALL('Tableau de bord'!#REF!,362))),""))</f>
        <v/>
      </c>
      <c r="D348" t="str">
        <f ca="1">IF(_SF_CORE!$A$2="BLOCK",NA(),IFERROR(INDEX('Tableau de bord'!$D:$D,SMALL('Tableau de bord'!#REF!,362)),""))</f>
        <v/>
      </c>
      <c r="E348" t="str">
        <f ca="1">IF(_SF_CORE!$A$2="BLOCK",NA(),IFERROR(INDEX('Tableau de bord'!$E:$E,SMALL('Tableau de bord'!#REF!,362)),""))</f>
        <v/>
      </c>
    </row>
    <row r="349" spans="1:5" ht="16" x14ac:dyDescent="0.2">
      <c r="A349" s="132" t="str">
        <f ca="1">IF(_SF_CORE!$A$2="BLOCK",NA(),IFERROR(INDEX('Tableau de bord'!$H:$H,SMALL('Tableau de bord'!#REF!,363)),""))</f>
        <v/>
      </c>
      <c r="B349" t="str">
        <f ca="1">IF(_SF_CORE!$A$2="BLOCK",NA(),IFERROR(INDEX('Tableau de bord'!$I:$I,SMALL('Tableau de bord'!#REF!,363)),""))</f>
        <v/>
      </c>
      <c r="C349" t="str">
        <f ca="1">IF(_SF_CORE!$A$2="BLOCK",NA(),IFERROR(_xlfn.SINGLE(INDEX('Tableau de bord'!#REF!,SMALL('Tableau de bord'!#REF!,363))),""))</f>
        <v/>
      </c>
      <c r="D349" t="str">
        <f ca="1">IF(_SF_CORE!$A$2="BLOCK",NA(),IFERROR(INDEX('Tableau de bord'!$D:$D,SMALL('Tableau de bord'!#REF!,363)),""))</f>
        <v/>
      </c>
      <c r="E349" t="str">
        <f ca="1">IF(_SF_CORE!$A$2="BLOCK",NA(),IFERROR(INDEX('Tableau de bord'!$E:$E,SMALL('Tableau de bord'!#REF!,363)),""))</f>
        <v/>
      </c>
    </row>
    <row r="350" spans="1:5" ht="16" x14ac:dyDescent="0.2">
      <c r="A350" s="132" t="str">
        <f ca="1">IF(_SF_CORE!$A$2="BLOCK",NA(),IFERROR(INDEX('Tableau de bord'!$H:$H,SMALL('Tableau de bord'!#REF!,364)),""))</f>
        <v/>
      </c>
      <c r="B350" t="str">
        <f ca="1">IF(_SF_CORE!$A$2="BLOCK",NA(),IFERROR(INDEX('Tableau de bord'!$I:$I,SMALL('Tableau de bord'!#REF!,364)),""))</f>
        <v/>
      </c>
      <c r="C350" t="str">
        <f ca="1">IF(_SF_CORE!$A$2="BLOCK",NA(),IFERROR(_xlfn.SINGLE(INDEX('Tableau de bord'!#REF!,SMALL('Tableau de bord'!#REF!,364))),""))</f>
        <v/>
      </c>
      <c r="D350" t="str">
        <f ca="1">IF(_SF_CORE!$A$2="BLOCK",NA(),IFERROR(INDEX('Tableau de bord'!$D:$D,SMALL('Tableau de bord'!#REF!,364)),""))</f>
        <v/>
      </c>
      <c r="E350" t="str">
        <f ca="1">IF(_SF_CORE!$A$2="BLOCK",NA(),IFERROR(INDEX('Tableau de bord'!$E:$E,SMALL('Tableau de bord'!#REF!,364)),""))</f>
        <v/>
      </c>
    </row>
    <row r="351" spans="1:5" ht="16" x14ac:dyDescent="0.2">
      <c r="A351" s="132" t="str">
        <f ca="1">IF(_SF_CORE!$A$2="BLOCK",NA(),IFERROR(INDEX('Tableau de bord'!$H:$H,SMALL('Tableau de bord'!#REF!,365)),""))</f>
        <v/>
      </c>
      <c r="B351" t="str">
        <f ca="1">IF(_SF_CORE!$A$2="BLOCK",NA(),IFERROR(INDEX('Tableau de bord'!$I:$I,SMALL('Tableau de bord'!#REF!,365)),""))</f>
        <v/>
      </c>
      <c r="C351" t="str">
        <f ca="1">IF(_SF_CORE!$A$2="BLOCK",NA(),IFERROR(_xlfn.SINGLE(INDEX('Tableau de bord'!#REF!,SMALL('Tableau de bord'!#REF!,365))),""))</f>
        <v/>
      </c>
      <c r="D351" t="str">
        <f ca="1">IF(_SF_CORE!$A$2="BLOCK",NA(),IFERROR(INDEX('Tableau de bord'!$D:$D,SMALL('Tableau de bord'!#REF!,365)),""))</f>
        <v/>
      </c>
      <c r="E351" t="str">
        <f ca="1">IF(_SF_CORE!$A$2="BLOCK",NA(),IFERROR(INDEX('Tableau de bord'!$E:$E,SMALL('Tableau de bord'!#REF!,365)),""))</f>
        <v/>
      </c>
    </row>
    <row r="352" spans="1:5" ht="16" x14ac:dyDescent="0.2">
      <c r="A352" s="132" t="str">
        <f ca="1">IF(_SF_CORE!$A$2="BLOCK",NA(),IFERROR(INDEX('Tableau de bord'!$H:$H,SMALL('Tableau de bord'!#REF!,366)),""))</f>
        <v/>
      </c>
      <c r="B352" t="str">
        <f ca="1">IF(_SF_CORE!$A$2="BLOCK",NA(),IFERROR(INDEX('Tableau de bord'!$I:$I,SMALL('Tableau de bord'!#REF!,366)),""))</f>
        <v/>
      </c>
      <c r="C352" t="str">
        <f ca="1">IF(_SF_CORE!$A$2="BLOCK",NA(),IFERROR(_xlfn.SINGLE(INDEX('Tableau de bord'!#REF!,SMALL('Tableau de bord'!#REF!,366))),""))</f>
        <v/>
      </c>
      <c r="D352" t="str">
        <f ca="1">IF(_SF_CORE!$A$2="BLOCK",NA(),IFERROR(INDEX('Tableau de bord'!$D:$D,SMALL('Tableau de bord'!#REF!,366)),""))</f>
        <v/>
      </c>
      <c r="E352" t="str">
        <f ca="1">IF(_SF_CORE!$A$2="BLOCK",NA(),IFERROR(INDEX('Tableau de bord'!$E:$E,SMALL('Tableau de bord'!#REF!,366)),""))</f>
        <v/>
      </c>
    </row>
    <row r="353" spans="1:5" ht="16" x14ac:dyDescent="0.2">
      <c r="A353" s="132" t="str">
        <f ca="1">IF(_SF_CORE!$A$2="BLOCK",NA(),IFERROR(INDEX('Tableau de bord'!$H:$H,SMALL('Tableau de bord'!#REF!,367)),""))</f>
        <v/>
      </c>
      <c r="B353" t="str">
        <f ca="1">IF(_SF_CORE!$A$2="BLOCK",NA(),IFERROR(INDEX('Tableau de bord'!$I:$I,SMALL('Tableau de bord'!#REF!,367)),""))</f>
        <v/>
      </c>
      <c r="C353" t="str">
        <f ca="1">IF(_SF_CORE!$A$2="BLOCK",NA(),IFERROR(_xlfn.SINGLE(INDEX('Tableau de bord'!#REF!,SMALL('Tableau de bord'!#REF!,367))),""))</f>
        <v/>
      </c>
      <c r="D353" t="str">
        <f ca="1">IF(_SF_CORE!$A$2="BLOCK",NA(),IFERROR(INDEX('Tableau de bord'!$D:$D,SMALL('Tableau de bord'!#REF!,367)),""))</f>
        <v/>
      </c>
      <c r="E353" t="str">
        <f ca="1">IF(_SF_CORE!$A$2="BLOCK",NA(),IFERROR(INDEX('Tableau de bord'!$E:$E,SMALL('Tableau de bord'!#REF!,367)),""))</f>
        <v/>
      </c>
    </row>
    <row r="354" spans="1:5" ht="16" x14ac:dyDescent="0.2">
      <c r="A354" s="132" t="str">
        <f ca="1">IF(_SF_CORE!$A$2="BLOCK",NA(),IFERROR(INDEX('Tableau de bord'!$H:$H,SMALL('Tableau de bord'!#REF!,368)),""))</f>
        <v/>
      </c>
      <c r="B354" t="str">
        <f ca="1">IF(_SF_CORE!$A$2="BLOCK",NA(),IFERROR(INDEX('Tableau de bord'!$I:$I,SMALL('Tableau de bord'!#REF!,368)),""))</f>
        <v/>
      </c>
      <c r="C354" t="str">
        <f ca="1">IF(_SF_CORE!$A$2="BLOCK",NA(),IFERROR(_xlfn.SINGLE(INDEX('Tableau de bord'!#REF!,SMALL('Tableau de bord'!#REF!,368))),""))</f>
        <v/>
      </c>
      <c r="D354" t="str">
        <f ca="1">IF(_SF_CORE!$A$2="BLOCK",NA(),IFERROR(INDEX('Tableau de bord'!$D:$D,SMALL('Tableau de bord'!#REF!,368)),""))</f>
        <v/>
      </c>
      <c r="E354" t="str">
        <f ca="1">IF(_SF_CORE!$A$2="BLOCK",NA(),IFERROR(INDEX('Tableau de bord'!$E:$E,SMALL('Tableau de bord'!#REF!,368)),""))</f>
        <v/>
      </c>
    </row>
    <row r="355" spans="1:5" ht="16" x14ac:dyDescent="0.2">
      <c r="A355" s="132" t="str">
        <f ca="1">IF(_SF_CORE!$A$2="BLOCK",NA(),IFERROR(INDEX('Tableau de bord'!$H:$H,SMALL('Tableau de bord'!#REF!,369)),""))</f>
        <v/>
      </c>
      <c r="B355" t="str">
        <f ca="1">IF(_SF_CORE!$A$2="BLOCK",NA(),IFERROR(INDEX('Tableau de bord'!$I:$I,SMALL('Tableau de bord'!#REF!,369)),""))</f>
        <v/>
      </c>
      <c r="C355" t="str">
        <f ca="1">IF(_SF_CORE!$A$2="BLOCK",NA(),IFERROR(_xlfn.SINGLE(INDEX('Tableau de bord'!#REF!,SMALL('Tableau de bord'!#REF!,369))),""))</f>
        <v/>
      </c>
      <c r="D355" t="str">
        <f ca="1">IF(_SF_CORE!$A$2="BLOCK",NA(),IFERROR(INDEX('Tableau de bord'!$D:$D,SMALL('Tableau de bord'!#REF!,369)),""))</f>
        <v/>
      </c>
      <c r="E355" t="str">
        <f ca="1">IF(_SF_CORE!$A$2="BLOCK",NA(),IFERROR(INDEX('Tableau de bord'!$E:$E,SMALL('Tableau de bord'!#REF!,369)),""))</f>
        <v/>
      </c>
    </row>
    <row r="356" spans="1:5" ht="16" x14ac:dyDescent="0.2">
      <c r="A356" s="132" t="str">
        <f ca="1">IF(_SF_CORE!$A$2="BLOCK",NA(),IFERROR(INDEX('Tableau de bord'!$H:$H,SMALL('Tableau de bord'!#REF!,370)),""))</f>
        <v/>
      </c>
      <c r="B356" t="str">
        <f ca="1">IF(_SF_CORE!$A$2="BLOCK",NA(),IFERROR(INDEX('Tableau de bord'!$I:$I,SMALL('Tableau de bord'!#REF!,370)),""))</f>
        <v/>
      </c>
      <c r="C356" t="str">
        <f ca="1">IF(_SF_CORE!$A$2="BLOCK",NA(),IFERROR(_xlfn.SINGLE(INDEX('Tableau de bord'!#REF!,SMALL('Tableau de bord'!#REF!,370))),""))</f>
        <v/>
      </c>
      <c r="D356" t="str">
        <f ca="1">IF(_SF_CORE!$A$2="BLOCK",NA(),IFERROR(INDEX('Tableau de bord'!$D:$D,SMALL('Tableau de bord'!#REF!,370)),""))</f>
        <v/>
      </c>
      <c r="E356" t="str">
        <f ca="1">IF(_SF_CORE!$A$2="BLOCK",NA(),IFERROR(INDEX('Tableau de bord'!$E:$E,SMALL('Tableau de bord'!#REF!,370)),""))</f>
        <v/>
      </c>
    </row>
    <row r="357" spans="1:5" ht="16" x14ac:dyDescent="0.2">
      <c r="A357" s="132" t="str">
        <f ca="1">IF(_SF_CORE!$A$2="BLOCK",NA(),IFERROR(INDEX('Tableau de bord'!$H:$H,SMALL('Tableau de bord'!#REF!,371)),""))</f>
        <v/>
      </c>
      <c r="B357" t="str">
        <f ca="1">IF(_SF_CORE!$A$2="BLOCK",NA(),IFERROR(INDEX('Tableau de bord'!$I:$I,SMALL('Tableau de bord'!#REF!,371)),""))</f>
        <v/>
      </c>
      <c r="C357" t="str">
        <f ca="1">IF(_SF_CORE!$A$2="BLOCK",NA(),IFERROR(_xlfn.SINGLE(INDEX('Tableau de bord'!#REF!,SMALL('Tableau de bord'!#REF!,371))),""))</f>
        <v/>
      </c>
      <c r="D357" t="str">
        <f ca="1">IF(_SF_CORE!$A$2="BLOCK",NA(),IFERROR(INDEX('Tableau de bord'!$D:$D,SMALL('Tableau de bord'!#REF!,371)),""))</f>
        <v/>
      </c>
      <c r="E357" t="str">
        <f ca="1">IF(_SF_CORE!$A$2="BLOCK",NA(),IFERROR(INDEX('Tableau de bord'!$E:$E,SMALL('Tableau de bord'!#REF!,371)),""))</f>
        <v/>
      </c>
    </row>
    <row r="358" spans="1:5" ht="16" x14ac:dyDescent="0.2">
      <c r="A358" s="132" t="str">
        <f ca="1">IF(_SF_CORE!$A$2="BLOCK",NA(),IFERROR(INDEX('Tableau de bord'!$H:$H,SMALL('Tableau de bord'!#REF!,372)),""))</f>
        <v/>
      </c>
      <c r="B358" t="str">
        <f ca="1">IF(_SF_CORE!$A$2="BLOCK",NA(),IFERROR(INDEX('Tableau de bord'!$I:$I,SMALL('Tableau de bord'!#REF!,372)),""))</f>
        <v/>
      </c>
      <c r="C358" t="str">
        <f ca="1">IF(_SF_CORE!$A$2="BLOCK",NA(),IFERROR(_xlfn.SINGLE(INDEX('Tableau de bord'!#REF!,SMALL('Tableau de bord'!#REF!,372))),""))</f>
        <v/>
      </c>
      <c r="D358" t="str">
        <f ca="1">IF(_SF_CORE!$A$2="BLOCK",NA(),IFERROR(INDEX('Tableau de bord'!$D:$D,SMALL('Tableau de bord'!#REF!,372)),""))</f>
        <v/>
      </c>
      <c r="E358" t="str">
        <f ca="1">IF(_SF_CORE!$A$2="BLOCK",NA(),IFERROR(INDEX('Tableau de bord'!$E:$E,SMALL('Tableau de bord'!#REF!,372)),""))</f>
        <v/>
      </c>
    </row>
    <row r="359" spans="1:5" ht="16" x14ac:dyDescent="0.2">
      <c r="A359" s="132" t="str">
        <f ca="1">IF(_SF_CORE!$A$2="BLOCK",NA(),IFERROR(INDEX('Tableau de bord'!$H:$H,SMALL('Tableau de bord'!#REF!,373)),""))</f>
        <v/>
      </c>
      <c r="B359" t="str">
        <f ca="1">IF(_SF_CORE!$A$2="BLOCK",NA(),IFERROR(INDEX('Tableau de bord'!$I:$I,SMALL('Tableau de bord'!#REF!,373)),""))</f>
        <v/>
      </c>
      <c r="C359" t="str">
        <f ca="1">IF(_SF_CORE!$A$2="BLOCK",NA(),IFERROR(_xlfn.SINGLE(INDEX('Tableau de bord'!#REF!,SMALL('Tableau de bord'!#REF!,373))),""))</f>
        <v/>
      </c>
      <c r="D359" t="str">
        <f ca="1">IF(_SF_CORE!$A$2="BLOCK",NA(),IFERROR(INDEX('Tableau de bord'!$D:$D,SMALL('Tableau de bord'!#REF!,373)),""))</f>
        <v/>
      </c>
      <c r="E359" t="str">
        <f ca="1">IF(_SF_CORE!$A$2="BLOCK",NA(),IFERROR(INDEX('Tableau de bord'!$E:$E,SMALL('Tableau de bord'!#REF!,373)),""))</f>
        <v/>
      </c>
    </row>
    <row r="360" spans="1:5" ht="16" x14ac:dyDescent="0.2">
      <c r="A360" s="132" t="str">
        <f ca="1">IF(_SF_CORE!$A$2="BLOCK",NA(),IFERROR(INDEX('Tableau de bord'!$H:$H,SMALL('Tableau de bord'!#REF!,374)),""))</f>
        <v/>
      </c>
      <c r="B360" t="str">
        <f ca="1">IF(_SF_CORE!$A$2="BLOCK",NA(),IFERROR(INDEX('Tableau de bord'!$I:$I,SMALL('Tableau de bord'!#REF!,374)),""))</f>
        <v/>
      </c>
      <c r="C360" t="str">
        <f ca="1">IF(_SF_CORE!$A$2="BLOCK",NA(),IFERROR(_xlfn.SINGLE(INDEX('Tableau de bord'!#REF!,SMALL('Tableau de bord'!#REF!,374))),""))</f>
        <v/>
      </c>
      <c r="D360" t="str">
        <f ca="1">IF(_SF_CORE!$A$2="BLOCK",NA(),IFERROR(INDEX('Tableau de bord'!$D:$D,SMALL('Tableau de bord'!#REF!,374)),""))</f>
        <v/>
      </c>
      <c r="E360" t="str">
        <f ca="1">IF(_SF_CORE!$A$2="BLOCK",NA(),IFERROR(INDEX('Tableau de bord'!$E:$E,SMALL('Tableau de bord'!#REF!,374)),""))</f>
        <v/>
      </c>
    </row>
    <row r="361" spans="1:5" ht="16" x14ac:dyDescent="0.2">
      <c r="A361" s="132" t="str">
        <f ca="1">IF(_SF_CORE!$A$2="BLOCK",NA(),IFERROR(INDEX('Tableau de bord'!$H:$H,SMALL('Tableau de bord'!#REF!,375)),""))</f>
        <v/>
      </c>
      <c r="B361" t="str">
        <f ca="1">IF(_SF_CORE!$A$2="BLOCK",NA(),IFERROR(INDEX('Tableau de bord'!$I:$I,SMALL('Tableau de bord'!#REF!,375)),""))</f>
        <v/>
      </c>
      <c r="C361" t="str">
        <f ca="1">IF(_SF_CORE!$A$2="BLOCK",NA(),IFERROR(_xlfn.SINGLE(INDEX('Tableau de bord'!#REF!,SMALL('Tableau de bord'!#REF!,375))),""))</f>
        <v/>
      </c>
      <c r="D361" t="str">
        <f ca="1">IF(_SF_CORE!$A$2="BLOCK",NA(),IFERROR(INDEX('Tableau de bord'!$D:$D,SMALL('Tableau de bord'!#REF!,375)),""))</f>
        <v/>
      </c>
      <c r="E361" t="str">
        <f ca="1">IF(_SF_CORE!$A$2="BLOCK",NA(),IFERROR(INDEX('Tableau de bord'!$E:$E,SMALL('Tableau de bord'!#REF!,375)),""))</f>
        <v/>
      </c>
    </row>
    <row r="362" spans="1:5" ht="16" x14ac:dyDescent="0.2">
      <c r="A362" s="132" t="str">
        <f ca="1">IF(_SF_CORE!$A$2="BLOCK",NA(),IFERROR(INDEX('Tableau de bord'!$H:$H,SMALL('Tableau de bord'!#REF!,376)),""))</f>
        <v/>
      </c>
      <c r="B362" t="str">
        <f ca="1">IF(_SF_CORE!$A$2="BLOCK",NA(),IFERROR(INDEX('Tableau de bord'!$I:$I,SMALL('Tableau de bord'!#REF!,376)),""))</f>
        <v/>
      </c>
      <c r="C362" t="str">
        <f ca="1">IF(_SF_CORE!$A$2="BLOCK",NA(),IFERROR(_xlfn.SINGLE(INDEX('Tableau de bord'!#REF!,SMALL('Tableau de bord'!#REF!,376))),""))</f>
        <v/>
      </c>
      <c r="D362" t="str">
        <f ca="1">IF(_SF_CORE!$A$2="BLOCK",NA(),IFERROR(INDEX('Tableau de bord'!$D:$D,SMALL('Tableau de bord'!#REF!,376)),""))</f>
        <v/>
      </c>
      <c r="E362" t="str">
        <f ca="1">IF(_SF_CORE!$A$2="BLOCK",NA(),IFERROR(INDEX('Tableau de bord'!$E:$E,SMALL('Tableau de bord'!#REF!,376)),""))</f>
        <v/>
      </c>
    </row>
    <row r="363" spans="1:5" ht="16" x14ac:dyDescent="0.2">
      <c r="A363" s="132" t="str">
        <f ca="1">IF(_SF_CORE!$A$2="BLOCK",NA(),IFERROR(INDEX('Tableau de bord'!$H:$H,SMALL('Tableau de bord'!#REF!,377)),""))</f>
        <v/>
      </c>
      <c r="B363" t="str">
        <f ca="1">IF(_SF_CORE!$A$2="BLOCK",NA(),IFERROR(INDEX('Tableau de bord'!$I:$I,SMALL('Tableau de bord'!#REF!,377)),""))</f>
        <v/>
      </c>
      <c r="C363" t="str">
        <f ca="1">IF(_SF_CORE!$A$2="BLOCK",NA(),IFERROR(_xlfn.SINGLE(INDEX('Tableau de bord'!#REF!,SMALL('Tableau de bord'!#REF!,377))),""))</f>
        <v/>
      </c>
      <c r="D363" t="str">
        <f ca="1">IF(_SF_CORE!$A$2="BLOCK",NA(),IFERROR(INDEX('Tableau de bord'!$D:$D,SMALL('Tableau de bord'!#REF!,377)),""))</f>
        <v/>
      </c>
      <c r="E363" t="str">
        <f ca="1">IF(_SF_CORE!$A$2="BLOCK",NA(),IFERROR(INDEX('Tableau de bord'!$E:$E,SMALL('Tableau de bord'!#REF!,377)),""))</f>
        <v/>
      </c>
    </row>
    <row r="364" spans="1:5" ht="16" x14ac:dyDescent="0.2">
      <c r="A364" s="132" t="str">
        <f ca="1">IF(_SF_CORE!$A$2="BLOCK",NA(),IFERROR(INDEX('Tableau de bord'!$H:$H,SMALL('Tableau de bord'!#REF!,378)),""))</f>
        <v/>
      </c>
      <c r="B364" t="str">
        <f ca="1">IF(_SF_CORE!$A$2="BLOCK",NA(),IFERROR(INDEX('Tableau de bord'!$I:$I,SMALL('Tableau de bord'!#REF!,378)),""))</f>
        <v/>
      </c>
      <c r="C364" t="str">
        <f ca="1">IF(_SF_CORE!$A$2="BLOCK",NA(),IFERROR(_xlfn.SINGLE(INDEX('Tableau de bord'!#REF!,SMALL('Tableau de bord'!#REF!,378))),""))</f>
        <v/>
      </c>
      <c r="D364" t="str">
        <f ca="1">IF(_SF_CORE!$A$2="BLOCK",NA(),IFERROR(INDEX('Tableau de bord'!$D:$D,SMALL('Tableau de bord'!#REF!,378)),""))</f>
        <v/>
      </c>
      <c r="E364" t="str">
        <f ca="1">IF(_SF_CORE!$A$2="BLOCK",NA(),IFERROR(INDEX('Tableau de bord'!$E:$E,SMALL('Tableau de bord'!#REF!,378)),""))</f>
        <v/>
      </c>
    </row>
    <row r="365" spans="1:5" ht="16" x14ac:dyDescent="0.2">
      <c r="A365" s="132" t="str">
        <f ca="1">IF(_SF_CORE!$A$2="BLOCK",NA(),IFERROR(INDEX('Tableau de bord'!$H:$H,SMALL('Tableau de bord'!#REF!,379)),""))</f>
        <v/>
      </c>
      <c r="B365" t="str">
        <f ca="1">IF(_SF_CORE!$A$2="BLOCK",NA(),IFERROR(INDEX('Tableau de bord'!$I:$I,SMALL('Tableau de bord'!#REF!,379)),""))</f>
        <v/>
      </c>
      <c r="C365" t="str">
        <f ca="1">IF(_SF_CORE!$A$2="BLOCK",NA(),IFERROR(_xlfn.SINGLE(INDEX('Tableau de bord'!#REF!,SMALL('Tableau de bord'!#REF!,379))),""))</f>
        <v/>
      </c>
      <c r="D365" t="str">
        <f ca="1">IF(_SF_CORE!$A$2="BLOCK",NA(),IFERROR(INDEX('Tableau de bord'!$D:$D,SMALL('Tableau de bord'!#REF!,379)),""))</f>
        <v/>
      </c>
      <c r="E365" t="str">
        <f ca="1">IF(_SF_CORE!$A$2="BLOCK",NA(),IFERROR(INDEX('Tableau de bord'!$E:$E,SMALL('Tableau de bord'!#REF!,379)),""))</f>
        <v/>
      </c>
    </row>
    <row r="366" spans="1:5" ht="16" x14ac:dyDescent="0.2">
      <c r="A366" s="132" t="str">
        <f ca="1">IF(_SF_CORE!$A$2="BLOCK",NA(),IFERROR(INDEX('Tableau de bord'!$H:$H,SMALL('Tableau de bord'!#REF!,380)),""))</f>
        <v/>
      </c>
      <c r="B366" t="str">
        <f ca="1">IF(_SF_CORE!$A$2="BLOCK",NA(),IFERROR(INDEX('Tableau de bord'!$I:$I,SMALL('Tableau de bord'!#REF!,380)),""))</f>
        <v/>
      </c>
      <c r="C366" t="str">
        <f ca="1">IF(_SF_CORE!$A$2="BLOCK",NA(),IFERROR(_xlfn.SINGLE(INDEX('Tableau de bord'!#REF!,SMALL('Tableau de bord'!#REF!,380))),""))</f>
        <v/>
      </c>
      <c r="D366" t="str">
        <f ca="1">IF(_SF_CORE!$A$2="BLOCK",NA(),IFERROR(INDEX('Tableau de bord'!$D:$D,SMALL('Tableau de bord'!#REF!,380)),""))</f>
        <v/>
      </c>
      <c r="E366" t="str">
        <f ca="1">IF(_SF_CORE!$A$2="BLOCK",NA(),IFERROR(INDEX('Tableau de bord'!$E:$E,SMALL('Tableau de bord'!#REF!,380)),""))</f>
        <v/>
      </c>
    </row>
    <row r="367" spans="1:5" ht="16" x14ac:dyDescent="0.2">
      <c r="A367" s="132" t="str">
        <f ca="1">IF(_SF_CORE!$A$2="BLOCK",NA(),IFERROR(INDEX('Tableau de bord'!$H:$H,SMALL('Tableau de bord'!#REF!,381)),""))</f>
        <v/>
      </c>
      <c r="B367" t="str">
        <f ca="1">IF(_SF_CORE!$A$2="BLOCK",NA(),IFERROR(INDEX('Tableau de bord'!$I:$I,SMALL('Tableau de bord'!#REF!,381)),""))</f>
        <v/>
      </c>
      <c r="C367" t="str">
        <f ca="1">IF(_SF_CORE!$A$2="BLOCK",NA(),IFERROR(_xlfn.SINGLE(INDEX('Tableau de bord'!#REF!,SMALL('Tableau de bord'!#REF!,381))),""))</f>
        <v/>
      </c>
      <c r="D367" t="str">
        <f ca="1">IF(_SF_CORE!$A$2="BLOCK",NA(),IFERROR(INDEX('Tableau de bord'!$D:$D,SMALL('Tableau de bord'!#REF!,381)),""))</f>
        <v/>
      </c>
      <c r="E367" t="str">
        <f ca="1">IF(_SF_CORE!$A$2="BLOCK",NA(),IFERROR(INDEX('Tableau de bord'!$E:$E,SMALL('Tableau de bord'!#REF!,381)),""))</f>
        <v/>
      </c>
    </row>
    <row r="368" spans="1:5" ht="16" x14ac:dyDescent="0.2">
      <c r="A368" s="132" t="str">
        <f ca="1">IF(_SF_CORE!$A$2="BLOCK",NA(),IFERROR(INDEX('Tableau de bord'!$H:$H,SMALL('Tableau de bord'!#REF!,382)),""))</f>
        <v/>
      </c>
      <c r="B368" t="str">
        <f ca="1">IF(_SF_CORE!$A$2="BLOCK",NA(),IFERROR(INDEX('Tableau de bord'!$I:$I,SMALL('Tableau de bord'!#REF!,382)),""))</f>
        <v/>
      </c>
      <c r="C368" t="str">
        <f ca="1">IF(_SF_CORE!$A$2="BLOCK",NA(),IFERROR(_xlfn.SINGLE(INDEX('Tableau de bord'!#REF!,SMALL('Tableau de bord'!#REF!,382))),""))</f>
        <v/>
      </c>
      <c r="D368" t="str">
        <f ca="1">IF(_SF_CORE!$A$2="BLOCK",NA(),IFERROR(INDEX('Tableau de bord'!$D:$D,SMALL('Tableau de bord'!#REF!,382)),""))</f>
        <v/>
      </c>
      <c r="E368" t="str">
        <f ca="1">IF(_SF_CORE!$A$2="BLOCK",NA(),IFERROR(INDEX('Tableau de bord'!$E:$E,SMALL('Tableau de bord'!#REF!,382)),""))</f>
        <v/>
      </c>
    </row>
    <row r="369" spans="1:5" ht="16" x14ac:dyDescent="0.2">
      <c r="A369" s="132" t="str">
        <f ca="1">IF(_SF_CORE!$A$2="BLOCK",NA(),IFERROR(INDEX('Tableau de bord'!$H:$H,SMALL('Tableau de bord'!#REF!,383)),""))</f>
        <v/>
      </c>
      <c r="B369" t="str">
        <f ca="1">IF(_SF_CORE!$A$2="BLOCK",NA(),IFERROR(INDEX('Tableau de bord'!$I:$I,SMALL('Tableau de bord'!#REF!,383)),""))</f>
        <v/>
      </c>
      <c r="C369" t="str">
        <f ca="1">IF(_SF_CORE!$A$2="BLOCK",NA(),IFERROR(_xlfn.SINGLE(INDEX('Tableau de bord'!#REF!,SMALL('Tableau de bord'!#REF!,383))),""))</f>
        <v/>
      </c>
      <c r="D369" t="str">
        <f ca="1">IF(_SF_CORE!$A$2="BLOCK",NA(),IFERROR(INDEX('Tableau de bord'!$D:$D,SMALL('Tableau de bord'!#REF!,383)),""))</f>
        <v/>
      </c>
      <c r="E369" t="str">
        <f ca="1">IF(_SF_CORE!$A$2="BLOCK",NA(),IFERROR(INDEX('Tableau de bord'!$E:$E,SMALL('Tableau de bord'!#REF!,383)),""))</f>
        <v/>
      </c>
    </row>
    <row r="370" spans="1:5" ht="16" x14ac:dyDescent="0.2">
      <c r="A370" s="132" t="str">
        <f ca="1">IF(_SF_CORE!$A$2="BLOCK",NA(),IFERROR(INDEX('Tableau de bord'!$H:$H,SMALL('Tableau de bord'!#REF!,384)),""))</f>
        <v/>
      </c>
      <c r="B370" t="str">
        <f ca="1">IF(_SF_CORE!$A$2="BLOCK",NA(),IFERROR(INDEX('Tableau de bord'!$I:$I,SMALL('Tableau de bord'!#REF!,384)),""))</f>
        <v/>
      </c>
      <c r="C370" t="str">
        <f ca="1">IF(_SF_CORE!$A$2="BLOCK",NA(),IFERROR(_xlfn.SINGLE(INDEX('Tableau de bord'!#REF!,SMALL('Tableau de bord'!#REF!,384))),""))</f>
        <v/>
      </c>
      <c r="D370" t="str">
        <f ca="1">IF(_SF_CORE!$A$2="BLOCK",NA(),IFERROR(INDEX('Tableau de bord'!$D:$D,SMALL('Tableau de bord'!#REF!,384)),""))</f>
        <v/>
      </c>
      <c r="E370" t="str">
        <f ca="1">IF(_SF_CORE!$A$2="BLOCK",NA(),IFERROR(INDEX('Tableau de bord'!$E:$E,SMALL('Tableau de bord'!#REF!,384)),""))</f>
        <v/>
      </c>
    </row>
    <row r="371" spans="1:5" ht="16" x14ac:dyDescent="0.2">
      <c r="A371" s="132" t="str">
        <f ca="1">IF(_SF_CORE!$A$2="BLOCK",NA(),IFERROR(INDEX('Tableau de bord'!$H:$H,SMALL('Tableau de bord'!#REF!,385)),""))</f>
        <v/>
      </c>
      <c r="B371" t="str">
        <f ca="1">IF(_SF_CORE!$A$2="BLOCK",NA(),IFERROR(INDEX('Tableau de bord'!$I:$I,SMALL('Tableau de bord'!#REF!,385)),""))</f>
        <v/>
      </c>
      <c r="C371" t="str">
        <f ca="1">IF(_SF_CORE!$A$2="BLOCK",NA(),IFERROR(_xlfn.SINGLE(INDEX('Tableau de bord'!#REF!,SMALL('Tableau de bord'!#REF!,385))),""))</f>
        <v/>
      </c>
      <c r="D371" t="str">
        <f ca="1">IF(_SF_CORE!$A$2="BLOCK",NA(),IFERROR(INDEX('Tableau de bord'!$D:$D,SMALL('Tableau de bord'!#REF!,385)),""))</f>
        <v/>
      </c>
      <c r="E371" t="str">
        <f ca="1">IF(_SF_CORE!$A$2="BLOCK",NA(),IFERROR(INDEX('Tableau de bord'!$E:$E,SMALL('Tableau de bord'!#REF!,385)),""))</f>
        <v/>
      </c>
    </row>
    <row r="372" spans="1:5" ht="16" x14ac:dyDescent="0.2">
      <c r="A372" s="132" t="str">
        <f ca="1">IF(_SF_CORE!$A$2="BLOCK",NA(),IFERROR(INDEX('Tableau de bord'!$H:$H,SMALL('Tableau de bord'!#REF!,386)),""))</f>
        <v/>
      </c>
      <c r="B372" t="str">
        <f ca="1">IF(_SF_CORE!$A$2="BLOCK",NA(),IFERROR(INDEX('Tableau de bord'!$I:$I,SMALL('Tableau de bord'!#REF!,386)),""))</f>
        <v/>
      </c>
      <c r="C372" t="str">
        <f ca="1">IF(_SF_CORE!$A$2="BLOCK",NA(),IFERROR(_xlfn.SINGLE(INDEX('Tableau de bord'!#REF!,SMALL('Tableau de bord'!#REF!,386))),""))</f>
        <v/>
      </c>
      <c r="D372" t="str">
        <f ca="1">IF(_SF_CORE!$A$2="BLOCK",NA(),IFERROR(INDEX('Tableau de bord'!$D:$D,SMALL('Tableau de bord'!#REF!,386)),""))</f>
        <v/>
      </c>
      <c r="E372" t="str">
        <f ca="1">IF(_SF_CORE!$A$2="BLOCK",NA(),IFERROR(INDEX('Tableau de bord'!$E:$E,SMALL('Tableau de bord'!#REF!,386)),""))</f>
        <v/>
      </c>
    </row>
    <row r="373" spans="1:5" ht="16" x14ac:dyDescent="0.2">
      <c r="A373" s="132" t="str">
        <f ca="1">IF(_SF_CORE!$A$2="BLOCK",NA(),IFERROR(INDEX('Tableau de bord'!$H:$H,SMALL('Tableau de bord'!#REF!,387)),""))</f>
        <v/>
      </c>
      <c r="B373" t="str">
        <f ca="1">IF(_SF_CORE!$A$2="BLOCK",NA(),IFERROR(INDEX('Tableau de bord'!$I:$I,SMALL('Tableau de bord'!#REF!,387)),""))</f>
        <v/>
      </c>
      <c r="C373" t="str">
        <f ca="1">IF(_SF_CORE!$A$2="BLOCK",NA(),IFERROR(_xlfn.SINGLE(INDEX('Tableau de bord'!#REF!,SMALL('Tableau de bord'!#REF!,387))),""))</f>
        <v/>
      </c>
      <c r="D373" t="str">
        <f ca="1">IF(_SF_CORE!$A$2="BLOCK",NA(),IFERROR(INDEX('Tableau de bord'!$D:$D,SMALL('Tableau de bord'!#REF!,387)),""))</f>
        <v/>
      </c>
      <c r="E373" t="str">
        <f ca="1">IF(_SF_CORE!$A$2="BLOCK",NA(),IFERROR(INDEX('Tableau de bord'!$E:$E,SMALL('Tableau de bord'!#REF!,387)),""))</f>
        <v/>
      </c>
    </row>
    <row r="374" spans="1:5" ht="16" x14ac:dyDescent="0.2">
      <c r="A374" s="132" t="str">
        <f ca="1">IF(_SF_CORE!$A$2="BLOCK",NA(),IFERROR(INDEX('Tableau de bord'!$H:$H,SMALL('Tableau de bord'!#REF!,388)),""))</f>
        <v/>
      </c>
      <c r="B374" t="str">
        <f ca="1">IF(_SF_CORE!$A$2="BLOCK",NA(),IFERROR(INDEX('Tableau de bord'!$I:$I,SMALL('Tableau de bord'!#REF!,388)),""))</f>
        <v/>
      </c>
      <c r="C374" t="str">
        <f ca="1">IF(_SF_CORE!$A$2="BLOCK",NA(),IFERROR(_xlfn.SINGLE(INDEX('Tableau de bord'!#REF!,SMALL('Tableau de bord'!#REF!,388))),""))</f>
        <v/>
      </c>
      <c r="D374" t="str">
        <f ca="1">IF(_SF_CORE!$A$2="BLOCK",NA(),IFERROR(INDEX('Tableau de bord'!$D:$D,SMALL('Tableau de bord'!#REF!,388)),""))</f>
        <v/>
      </c>
      <c r="E374" t="str">
        <f ca="1">IF(_SF_CORE!$A$2="BLOCK",NA(),IFERROR(INDEX('Tableau de bord'!$E:$E,SMALL('Tableau de bord'!#REF!,388)),""))</f>
        <v/>
      </c>
    </row>
    <row r="375" spans="1:5" ht="16" x14ac:dyDescent="0.2">
      <c r="A375" s="132" t="str">
        <f ca="1">IF(_SF_CORE!$A$2="BLOCK",NA(),IFERROR(INDEX('Tableau de bord'!$H:$H,SMALL('Tableau de bord'!#REF!,389)),""))</f>
        <v/>
      </c>
      <c r="B375" t="str">
        <f ca="1">IF(_SF_CORE!$A$2="BLOCK",NA(),IFERROR(INDEX('Tableau de bord'!$I:$I,SMALL('Tableau de bord'!#REF!,389)),""))</f>
        <v/>
      </c>
      <c r="C375" t="str">
        <f ca="1">IF(_SF_CORE!$A$2="BLOCK",NA(),IFERROR(_xlfn.SINGLE(INDEX('Tableau de bord'!#REF!,SMALL('Tableau de bord'!#REF!,389))),""))</f>
        <v/>
      </c>
      <c r="D375" t="str">
        <f ca="1">IF(_SF_CORE!$A$2="BLOCK",NA(),IFERROR(INDEX('Tableau de bord'!$D:$D,SMALL('Tableau de bord'!#REF!,389)),""))</f>
        <v/>
      </c>
      <c r="E375" t="str">
        <f ca="1">IF(_SF_CORE!$A$2="BLOCK",NA(),IFERROR(INDEX('Tableau de bord'!$E:$E,SMALL('Tableau de bord'!#REF!,389)),""))</f>
        <v/>
      </c>
    </row>
    <row r="376" spans="1:5" ht="16" x14ac:dyDescent="0.2">
      <c r="A376" s="132" t="str">
        <f ca="1">IF(_SF_CORE!$A$2="BLOCK",NA(),IFERROR(INDEX('Tableau de bord'!$H:$H,SMALL('Tableau de bord'!#REF!,390)),""))</f>
        <v/>
      </c>
      <c r="B376" t="str">
        <f ca="1">IF(_SF_CORE!$A$2="BLOCK",NA(),IFERROR(INDEX('Tableau de bord'!$I:$I,SMALL('Tableau de bord'!#REF!,390)),""))</f>
        <v/>
      </c>
      <c r="C376" t="str">
        <f ca="1">IF(_SF_CORE!$A$2="BLOCK",NA(),IFERROR(_xlfn.SINGLE(INDEX('Tableau de bord'!#REF!,SMALL('Tableau de bord'!#REF!,390))),""))</f>
        <v/>
      </c>
      <c r="D376" t="str">
        <f ca="1">IF(_SF_CORE!$A$2="BLOCK",NA(),IFERROR(INDEX('Tableau de bord'!$D:$D,SMALL('Tableau de bord'!#REF!,390)),""))</f>
        <v/>
      </c>
      <c r="E376" t="str">
        <f ca="1">IF(_SF_CORE!$A$2="BLOCK",NA(),IFERROR(INDEX('Tableau de bord'!$E:$E,SMALL('Tableau de bord'!#REF!,390)),""))</f>
        <v/>
      </c>
    </row>
    <row r="377" spans="1:5" ht="16" x14ac:dyDescent="0.2">
      <c r="A377" s="132" t="str">
        <f ca="1">IF(_SF_CORE!$A$2="BLOCK",NA(),IFERROR(INDEX('Tableau de bord'!$H:$H,SMALL('Tableau de bord'!#REF!,391)),""))</f>
        <v/>
      </c>
      <c r="B377" t="str">
        <f ca="1">IF(_SF_CORE!$A$2="BLOCK",NA(),IFERROR(INDEX('Tableau de bord'!$I:$I,SMALL('Tableau de bord'!#REF!,391)),""))</f>
        <v/>
      </c>
      <c r="C377" t="str">
        <f ca="1">IF(_SF_CORE!$A$2="BLOCK",NA(),IFERROR(_xlfn.SINGLE(INDEX('Tableau de bord'!#REF!,SMALL('Tableau de bord'!#REF!,391))),""))</f>
        <v/>
      </c>
      <c r="D377" t="str">
        <f ca="1">IF(_SF_CORE!$A$2="BLOCK",NA(),IFERROR(INDEX('Tableau de bord'!$D:$D,SMALL('Tableau de bord'!#REF!,391)),""))</f>
        <v/>
      </c>
      <c r="E377" t="str">
        <f ca="1">IF(_SF_CORE!$A$2="BLOCK",NA(),IFERROR(INDEX('Tableau de bord'!$E:$E,SMALL('Tableau de bord'!#REF!,391)),""))</f>
        <v/>
      </c>
    </row>
    <row r="378" spans="1:5" ht="16" x14ac:dyDescent="0.2">
      <c r="A378" s="132" t="str">
        <f ca="1">IF(_SF_CORE!$A$2="BLOCK",NA(),IFERROR(INDEX('Tableau de bord'!$H:$H,SMALL('Tableau de bord'!#REF!,392)),""))</f>
        <v/>
      </c>
      <c r="B378" t="str">
        <f ca="1">IF(_SF_CORE!$A$2="BLOCK",NA(),IFERROR(INDEX('Tableau de bord'!$I:$I,SMALL('Tableau de bord'!#REF!,392)),""))</f>
        <v/>
      </c>
      <c r="C378" t="str">
        <f ca="1">IF(_SF_CORE!$A$2="BLOCK",NA(),IFERROR(_xlfn.SINGLE(INDEX('Tableau de bord'!#REF!,SMALL('Tableau de bord'!#REF!,392))),""))</f>
        <v/>
      </c>
      <c r="D378" t="str">
        <f ca="1">IF(_SF_CORE!$A$2="BLOCK",NA(),IFERROR(INDEX('Tableau de bord'!$D:$D,SMALL('Tableau de bord'!#REF!,392)),""))</f>
        <v/>
      </c>
      <c r="E378" t="str">
        <f ca="1">IF(_SF_CORE!$A$2="BLOCK",NA(),IFERROR(INDEX('Tableau de bord'!$E:$E,SMALL('Tableau de bord'!#REF!,392)),""))</f>
        <v/>
      </c>
    </row>
    <row r="379" spans="1:5" ht="16" x14ac:dyDescent="0.2">
      <c r="A379" s="132" t="str">
        <f ca="1">IF(_SF_CORE!$A$2="BLOCK",NA(),IFERROR(INDEX('Tableau de bord'!$H:$H,SMALL('Tableau de bord'!#REF!,393)),""))</f>
        <v/>
      </c>
      <c r="B379" t="str">
        <f ca="1">IF(_SF_CORE!$A$2="BLOCK",NA(),IFERROR(INDEX('Tableau de bord'!$I:$I,SMALL('Tableau de bord'!#REF!,393)),""))</f>
        <v/>
      </c>
      <c r="C379" t="str">
        <f ca="1">IF(_SF_CORE!$A$2="BLOCK",NA(),IFERROR(_xlfn.SINGLE(INDEX('Tableau de bord'!#REF!,SMALL('Tableau de bord'!#REF!,393))),""))</f>
        <v/>
      </c>
      <c r="D379" t="str">
        <f ca="1">IF(_SF_CORE!$A$2="BLOCK",NA(),IFERROR(INDEX('Tableau de bord'!$D:$D,SMALL('Tableau de bord'!#REF!,393)),""))</f>
        <v/>
      </c>
      <c r="E379" t="str">
        <f ca="1">IF(_SF_CORE!$A$2="BLOCK",NA(),IFERROR(INDEX('Tableau de bord'!$E:$E,SMALL('Tableau de bord'!#REF!,393)),""))</f>
        <v/>
      </c>
    </row>
    <row r="380" spans="1:5" ht="16" x14ac:dyDescent="0.2">
      <c r="A380" s="132" t="str">
        <f ca="1">IF(_SF_CORE!$A$2="BLOCK",NA(),IFERROR(INDEX('Tableau de bord'!$H:$H,SMALL('Tableau de bord'!#REF!,394)),""))</f>
        <v/>
      </c>
      <c r="B380" t="str">
        <f ca="1">IF(_SF_CORE!$A$2="BLOCK",NA(),IFERROR(INDEX('Tableau de bord'!$I:$I,SMALL('Tableau de bord'!#REF!,394)),""))</f>
        <v/>
      </c>
      <c r="C380" t="str">
        <f ca="1">IF(_SF_CORE!$A$2="BLOCK",NA(),IFERROR(_xlfn.SINGLE(INDEX('Tableau de bord'!#REF!,SMALL('Tableau de bord'!#REF!,394))),""))</f>
        <v/>
      </c>
      <c r="D380" t="str">
        <f ca="1">IF(_SF_CORE!$A$2="BLOCK",NA(),IFERROR(INDEX('Tableau de bord'!$D:$D,SMALL('Tableau de bord'!#REF!,394)),""))</f>
        <v/>
      </c>
      <c r="E380" t="str">
        <f ca="1">IF(_SF_CORE!$A$2="BLOCK",NA(),IFERROR(INDEX('Tableau de bord'!$E:$E,SMALL('Tableau de bord'!#REF!,394)),""))</f>
        <v/>
      </c>
    </row>
    <row r="381" spans="1:5" ht="16" x14ac:dyDescent="0.2">
      <c r="A381" s="132" t="str">
        <f ca="1">IF(_SF_CORE!$A$2="BLOCK",NA(),IFERROR(INDEX('Tableau de bord'!$H:$H,SMALL('Tableau de bord'!#REF!,395)),""))</f>
        <v/>
      </c>
      <c r="B381" t="str">
        <f ca="1">IF(_SF_CORE!$A$2="BLOCK",NA(),IFERROR(INDEX('Tableau de bord'!$I:$I,SMALL('Tableau de bord'!#REF!,395)),""))</f>
        <v/>
      </c>
      <c r="C381" t="str">
        <f ca="1">IF(_SF_CORE!$A$2="BLOCK",NA(),IFERROR(_xlfn.SINGLE(INDEX('Tableau de bord'!#REF!,SMALL('Tableau de bord'!#REF!,395))),""))</f>
        <v/>
      </c>
      <c r="D381" t="str">
        <f ca="1">IF(_SF_CORE!$A$2="BLOCK",NA(),IFERROR(INDEX('Tableau de bord'!$D:$D,SMALL('Tableau de bord'!#REF!,395)),""))</f>
        <v/>
      </c>
      <c r="E381" t="str">
        <f ca="1">IF(_SF_CORE!$A$2="BLOCK",NA(),IFERROR(INDEX('Tableau de bord'!$E:$E,SMALL('Tableau de bord'!#REF!,395)),""))</f>
        <v/>
      </c>
    </row>
    <row r="382" spans="1:5" ht="16" x14ac:dyDescent="0.2">
      <c r="A382" s="132" t="str">
        <f ca="1">IF(_SF_CORE!$A$2="BLOCK",NA(),IFERROR(INDEX('Tableau de bord'!$H:$H,SMALL('Tableau de bord'!#REF!,396)),""))</f>
        <v/>
      </c>
      <c r="B382" t="str">
        <f ca="1">IF(_SF_CORE!$A$2="BLOCK",NA(),IFERROR(INDEX('Tableau de bord'!$I:$I,SMALL('Tableau de bord'!#REF!,396)),""))</f>
        <v/>
      </c>
      <c r="C382" t="str">
        <f ca="1">IF(_SF_CORE!$A$2="BLOCK",NA(),IFERROR(_xlfn.SINGLE(INDEX('Tableau de bord'!#REF!,SMALL('Tableau de bord'!#REF!,396))),""))</f>
        <v/>
      </c>
      <c r="D382" t="str">
        <f ca="1">IF(_SF_CORE!$A$2="BLOCK",NA(),IFERROR(INDEX('Tableau de bord'!$D:$D,SMALL('Tableau de bord'!#REF!,396)),""))</f>
        <v/>
      </c>
      <c r="E382" t="str">
        <f ca="1">IF(_SF_CORE!$A$2="BLOCK",NA(),IFERROR(INDEX('Tableau de bord'!$E:$E,SMALL('Tableau de bord'!#REF!,396)),""))</f>
        <v/>
      </c>
    </row>
    <row r="383" spans="1:5" ht="16" x14ac:dyDescent="0.2">
      <c r="A383" s="132" t="str">
        <f ca="1">IF(_SF_CORE!$A$2="BLOCK",NA(),IFERROR(INDEX('Tableau de bord'!$H:$H,SMALL('Tableau de bord'!#REF!,397)),""))</f>
        <v/>
      </c>
      <c r="B383" t="str">
        <f ca="1">IF(_SF_CORE!$A$2="BLOCK",NA(),IFERROR(INDEX('Tableau de bord'!$I:$I,SMALL('Tableau de bord'!#REF!,397)),""))</f>
        <v/>
      </c>
      <c r="C383" t="str">
        <f ca="1">IF(_SF_CORE!$A$2="BLOCK",NA(),IFERROR(_xlfn.SINGLE(INDEX('Tableau de bord'!#REF!,SMALL('Tableau de bord'!#REF!,397))),""))</f>
        <v/>
      </c>
      <c r="D383" t="str">
        <f ca="1">IF(_SF_CORE!$A$2="BLOCK",NA(),IFERROR(INDEX('Tableau de bord'!$D:$D,SMALL('Tableau de bord'!#REF!,397)),""))</f>
        <v/>
      </c>
      <c r="E383" t="str">
        <f ca="1">IF(_SF_CORE!$A$2="BLOCK",NA(),IFERROR(INDEX('Tableau de bord'!$E:$E,SMALL('Tableau de bord'!#REF!,397)),""))</f>
        <v/>
      </c>
    </row>
    <row r="384" spans="1:5" ht="16" x14ac:dyDescent="0.2">
      <c r="A384" s="132" t="str">
        <f ca="1">IF(_SF_CORE!$A$2="BLOCK",NA(),IFERROR(INDEX('Tableau de bord'!$H:$H,SMALL('Tableau de bord'!#REF!,398)),""))</f>
        <v/>
      </c>
      <c r="B384" t="str">
        <f ca="1">IF(_SF_CORE!$A$2="BLOCK",NA(),IFERROR(INDEX('Tableau de bord'!$I:$I,SMALL('Tableau de bord'!#REF!,398)),""))</f>
        <v/>
      </c>
      <c r="C384" t="str">
        <f ca="1">IF(_SF_CORE!$A$2="BLOCK",NA(),IFERROR(_xlfn.SINGLE(INDEX('Tableau de bord'!#REF!,SMALL('Tableau de bord'!#REF!,398))),""))</f>
        <v/>
      </c>
      <c r="D384" t="str">
        <f ca="1">IF(_SF_CORE!$A$2="BLOCK",NA(),IFERROR(INDEX('Tableau de bord'!$D:$D,SMALL('Tableau de bord'!#REF!,398)),""))</f>
        <v/>
      </c>
      <c r="E384" t="str">
        <f ca="1">IF(_SF_CORE!$A$2="BLOCK",NA(),IFERROR(INDEX('Tableau de bord'!$E:$E,SMALL('Tableau de bord'!#REF!,398)),""))</f>
        <v/>
      </c>
    </row>
    <row r="385" spans="1:5" ht="16" x14ac:dyDescent="0.2">
      <c r="A385" s="132" t="str">
        <f ca="1">IF(_SF_CORE!$A$2="BLOCK",NA(),IFERROR(INDEX('Tableau de bord'!$H:$H,SMALL('Tableau de bord'!#REF!,399)),""))</f>
        <v/>
      </c>
      <c r="B385" t="str">
        <f ca="1">IF(_SF_CORE!$A$2="BLOCK",NA(),IFERROR(INDEX('Tableau de bord'!$I:$I,SMALL('Tableau de bord'!#REF!,399)),""))</f>
        <v/>
      </c>
      <c r="C385" t="str">
        <f ca="1">IF(_SF_CORE!$A$2="BLOCK",NA(),IFERROR(_xlfn.SINGLE(INDEX('Tableau de bord'!#REF!,SMALL('Tableau de bord'!#REF!,399))),""))</f>
        <v/>
      </c>
      <c r="D385" t="str">
        <f ca="1">IF(_SF_CORE!$A$2="BLOCK",NA(),IFERROR(INDEX('Tableau de bord'!$D:$D,SMALL('Tableau de bord'!#REF!,399)),""))</f>
        <v/>
      </c>
      <c r="E385" t="str">
        <f ca="1">IF(_SF_CORE!$A$2="BLOCK",NA(),IFERROR(INDEX('Tableau de bord'!$E:$E,SMALL('Tableau de bord'!#REF!,399)),""))</f>
        <v/>
      </c>
    </row>
    <row r="386" spans="1:5" ht="16" x14ac:dyDescent="0.2">
      <c r="A386" s="132" t="str">
        <f ca="1">IF(_SF_CORE!$A$2="BLOCK",NA(),IFERROR(INDEX('Tableau de bord'!$H:$H,SMALL('Tableau de bord'!#REF!,400)),""))</f>
        <v/>
      </c>
      <c r="B386" t="str">
        <f ca="1">IF(_SF_CORE!$A$2="BLOCK",NA(),IFERROR(INDEX('Tableau de bord'!$I:$I,SMALL('Tableau de bord'!#REF!,400)),""))</f>
        <v/>
      </c>
      <c r="C386" t="str">
        <f ca="1">IF(_SF_CORE!$A$2="BLOCK",NA(),IFERROR(_xlfn.SINGLE(INDEX('Tableau de bord'!#REF!,SMALL('Tableau de bord'!#REF!,400))),""))</f>
        <v/>
      </c>
      <c r="D386" t="str">
        <f ca="1">IF(_SF_CORE!$A$2="BLOCK",NA(),IFERROR(INDEX('Tableau de bord'!$D:$D,SMALL('Tableau de bord'!#REF!,400)),""))</f>
        <v/>
      </c>
      <c r="E386" t="str">
        <f ca="1">IF(_SF_CORE!$A$2="BLOCK",NA(),IFERROR(INDEX('Tableau de bord'!$E:$E,SMALL('Tableau de bord'!#REF!,400)),""))</f>
        <v/>
      </c>
    </row>
    <row r="387" spans="1:5" ht="16" x14ac:dyDescent="0.2">
      <c r="A387" s="132" t="str">
        <f ca="1">IF(_SF_CORE!$A$2="BLOCK",NA(),IFERROR(INDEX('Tableau de bord'!$H:$H,SMALL('Tableau de bord'!#REF!,401)),""))</f>
        <v/>
      </c>
      <c r="B387" t="str">
        <f ca="1">IF(_SF_CORE!$A$2="BLOCK",NA(),IFERROR(INDEX('Tableau de bord'!$I:$I,SMALL('Tableau de bord'!#REF!,401)),""))</f>
        <v/>
      </c>
      <c r="C387" t="str">
        <f ca="1">IF(_SF_CORE!$A$2="BLOCK",NA(),IFERROR(_xlfn.SINGLE(INDEX('Tableau de bord'!#REF!,SMALL('Tableau de bord'!#REF!,401))),""))</f>
        <v/>
      </c>
      <c r="D387" t="str">
        <f ca="1">IF(_SF_CORE!$A$2="BLOCK",NA(),IFERROR(INDEX('Tableau de bord'!$D:$D,SMALL('Tableau de bord'!#REF!,401)),""))</f>
        <v/>
      </c>
      <c r="E387" t="str">
        <f ca="1">IF(_SF_CORE!$A$2="BLOCK",NA(),IFERROR(INDEX('Tableau de bord'!$E:$E,SMALL('Tableau de bord'!#REF!,401)),""))</f>
        <v/>
      </c>
    </row>
    <row r="388" spans="1:5" ht="16" x14ac:dyDescent="0.2">
      <c r="A388" s="132" t="str">
        <f ca="1">IF(_SF_CORE!$A$2="BLOCK",NA(),IFERROR(INDEX('Tableau de bord'!$H:$H,SMALL('Tableau de bord'!#REF!,402)),""))</f>
        <v/>
      </c>
      <c r="B388" t="str">
        <f ca="1">IF(_SF_CORE!$A$2="BLOCK",NA(),IFERROR(INDEX('Tableau de bord'!$I:$I,SMALL('Tableau de bord'!#REF!,402)),""))</f>
        <v/>
      </c>
      <c r="C388" t="str">
        <f ca="1">IF(_SF_CORE!$A$2="BLOCK",NA(),IFERROR(_xlfn.SINGLE(INDEX('Tableau de bord'!#REF!,SMALL('Tableau de bord'!#REF!,402))),""))</f>
        <v/>
      </c>
      <c r="D388" t="str">
        <f ca="1">IF(_SF_CORE!$A$2="BLOCK",NA(),IFERROR(INDEX('Tableau de bord'!$D:$D,SMALL('Tableau de bord'!#REF!,402)),""))</f>
        <v/>
      </c>
      <c r="E388" t="str">
        <f ca="1">IF(_SF_CORE!$A$2="BLOCK",NA(),IFERROR(INDEX('Tableau de bord'!$E:$E,SMALL('Tableau de bord'!#REF!,402)),""))</f>
        <v/>
      </c>
    </row>
    <row r="389" spans="1:5" ht="16" x14ac:dyDescent="0.2">
      <c r="A389" s="132" t="str">
        <f ca="1">IF(_SF_CORE!$A$2="BLOCK",NA(),IFERROR(INDEX('Tableau de bord'!$H:$H,SMALL('Tableau de bord'!#REF!,403)),""))</f>
        <v/>
      </c>
      <c r="B389" t="str">
        <f ca="1">IF(_SF_CORE!$A$2="BLOCK",NA(),IFERROR(INDEX('Tableau de bord'!$I:$I,SMALL('Tableau de bord'!#REF!,403)),""))</f>
        <v/>
      </c>
      <c r="C389" t="str">
        <f ca="1">IF(_SF_CORE!$A$2="BLOCK",NA(),IFERROR(_xlfn.SINGLE(INDEX('Tableau de bord'!#REF!,SMALL('Tableau de bord'!#REF!,403))),""))</f>
        <v/>
      </c>
      <c r="D389" t="str">
        <f ca="1">IF(_SF_CORE!$A$2="BLOCK",NA(),IFERROR(INDEX('Tableau de bord'!$D:$D,SMALL('Tableau de bord'!#REF!,403)),""))</f>
        <v/>
      </c>
      <c r="E389" t="str">
        <f ca="1">IF(_SF_CORE!$A$2="BLOCK",NA(),IFERROR(INDEX('Tableau de bord'!$E:$E,SMALL('Tableau de bord'!#REF!,403)),""))</f>
        <v/>
      </c>
    </row>
    <row r="390" spans="1:5" ht="16" x14ac:dyDescent="0.2">
      <c r="A390" s="132" t="str">
        <f ca="1">IF(_SF_CORE!$A$2="BLOCK",NA(),IFERROR(INDEX('Tableau de bord'!$H:$H,SMALL('Tableau de bord'!#REF!,404)),""))</f>
        <v/>
      </c>
      <c r="B390" t="str">
        <f ca="1">IF(_SF_CORE!$A$2="BLOCK",NA(),IFERROR(INDEX('Tableau de bord'!$I:$I,SMALL('Tableau de bord'!#REF!,404)),""))</f>
        <v/>
      </c>
      <c r="C390" t="str">
        <f ca="1">IF(_SF_CORE!$A$2="BLOCK",NA(),IFERROR(_xlfn.SINGLE(INDEX('Tableau de bord'!#REF!,SMALL('Tableau de bord'!#REF!,404))),""))</f>
        <v/>
      </c>
      <c r="D390" t="str">
        <f ca="1">IF(_SF_CORE!$A$2="BLOCK",NA(),IFERROR(INDEX('Tableau de bord'!$D:$D,SMALL('Tableau de bord'!#REF!,404)),""))</f>
        <v/>
      </c>
      <c r="E390" t="str">
        <f ca="1">IF(_SF_CORE!$A$2="BLOCK",NA(),IFERROR(INDEX('Tableau de bord'!$E:$E,SMALL('Tableau de bord'!#REF!,404)),""))</f>
        <v/>
      </c>
    </row>
    <row r="391" spans="1:5" ht="16" x14ac:dyDescent="0.2">
      <c r="A391" s="132" t="str">
        <f ca="1">IF(_SF_CORE!$A$2="BLOCK",NA(),IFERROR(INDEX('Tableau de bord'!$H:$H,SMALL('Tableau de bord'!#REF!,405)),""))</f>
        <v/>
      </c>
      <c r="B391" t="str">
        <f ca="1">IF(_SF_CORE!$A$2="BLOCK",NA(),IFERROR(INDEX('Tableau de bord'!$I:$I,SMALL('Tableau de bord'!#REF!,405)),""))</f>
        <v/>
      </c>
      <c r="C391" t="str">
        <f ca="1">IF(_SF_CORE!$A$2="BLOCK",NA(),IFERROR(_xlfn.SINGLE(INDEX('Tableau de bord'!#REF!,SMALL('Tableau de bord'!#REF!,405))),""))</f>
        <v/>
      </c>
      <c r="D391" t="str">
        <f ca="1">IF(_SF_CORE!$A$2="BLOCK",NA(),IFERROR(INDEX('Tableau de bord'!$D:$D,SMALL('Tableau de bord'!#REF!,405)),""))</f>
        <v/>
      </c>
      <c r="E391" t="str">
        <f ca="1">IF(_SF_CORE!$A$2="BLOCK",NA(),IFERROR(INDEX('Tableau de bord'!$E:$E,SMALL('Tableau de bord'!#REF!,405)),""))</f>
        <v/>
      </c>
    </row>
    <row r="392" spans="1:5" ht="16" x14ac:dyDescent="0.2">
      <c r="A392" s="132" t="str">
        <f ca="1">IF(_SF_CORE!$A$2="BLOCK",NA(),IFERROR(INDEX('Tableau de bord'!$H:$H,SMALL('Tableau de bord'!#REF!,406)),""))</f>
        <v/>
      </c>
      <c r="B392" t="str">
        <f ca="1">IF(_SF_CORE!$A$2="BLOCK",NA(),IFERROR(INDEX('Tableau de bord'!$I:$I,SMALL('Tableau de bord'!#REF!,406)),""))</f>
        <v/>
      </c>
      <c r="C392" t="str">
        <f ca="1">IF(_SF_CORE!$A$2="BLOCK",NA(),IFERROR(_xlfn.SINGLE(INDEX('Tableau de bord'!#REF!,SMALL('Tableau de bord'!#REF!,406))),""))</f>
        <v/>
      </c>
      <c r="D392" t="str">
        <f ca="1">IF(_SF_CORE!$A$2="BLOCK",NA(),IFERROR(INDEX('Tableau de bord'!$D:$D,SMALL('Tableau de bord'!#REF!,406)),""))</f>
        <v/>
      </c>
      <c r="E392" t="str">
        <f ca="1">IF(_SF_CORE!$A$2="BLOCK",NA(),IFERROR(INDEX('Tableau de bord'!$E:$E,SMALL('Tableau de bord'!#REF!,406)),""))</f>
        <v/>
      </c>
    </row>
    <row r="393" spans="1:5" ht="16" x14ac:dyDescent="0.2">
      <c r="A393" s="132" t="str">
        <f ca="1">IF(_SF_CORE!$A$2="BLOCK",NA(),IFERROR(INDEX('Tableau de bord'!$H:$H,SMALL('Tableau de bord'!#REF!,407)),""))</f>
        <v/>
      </c>
      <c r="B393" t="str">
        <f ca="1">IF(_SF_CORE!$A$2="BLOCK",NA(),IFERROR(INDEX('Tableau de bord'!$I:$I,SMALL('Tableau de bord'!#REF!,407)),""))</f>
        <v/>
      </c>
      <c r="C393" t="str">
        <f ca="1">IF(_SF_CORE!$A$2="BLOCK",NA(),IFERROR(_xlfn.SINGLE(INDEX('Tableau de bord'!#REF!,SMALL('Tableau de bord'!#REF!,407))),""))</f>
        <v/>
      </c>
      <c r="D393" t="str">
        <f ca="1">IF(_SF_CORE!$A$2="BLOCK",NA(),IFERROR(INDEX('Tableau de bord'!$D:$D,SMALL('Tableau de bord'!#REF!,407)),""))</f>
        <v/>
      </c>
      <c r="E393" t="str">
        <f ca="1">IF(_SF_CORE!$A$2="BLOCK",NA(),IFERROR(INDEX('Tableau de bord'!$E:$E,SMALL('Tableau de bord'!#REF!,407)),""))</f>
        <v/>
      </c>
    </row>
    <row r="394" spans="1:5" ht="16" x14ac:dyDescent="0.2">
      <c r="A394" s="132" t="str">
        <f ca="1">IF(_SF_CORE!$A$2="BLOCK",NA(),IFERROR(INDEX('Tableau de bord'!$H:$H,SMALL('Tableau de bord'!#REF!,408)),""))</f>
        <v/>
      </c>
      <c r="B394" t="str">
        <f ca="1">IF(_SF_CORE!$A$2="BLOCK",NA(),IFERROR(INDEX('Tableau de bord'!$I:$I,SMALL('Tableau de bord'!#REF!,408)),""))</f>
        <v/>
      </c>
      <c r="C394" t="str">
        <f ca="1">IF(_SF_CORE!$A$2="BLOCK",NA(),IFERROR(_xlfn.SINGLE(INDEX('Tableau de bord'!#REF!,SMALL('Tableau de bord'!#REF!,408))),""))</f>
        <v/>
      </c>
      <c r="D394" t="str">
        <f ca="1">IF(_SF_CORE!$A$2="BLOCK",NA(),IFERROR(INDEX('Tableau de bord'!$D:$D,SMALL('Tableau de bord'!#REF!,408)),""))</f>
        <v/>
      </c>
      <c r="E394" t="str">
        <f ca="1">IF(_SF_CORE!$A$2="BLOCK",NA(),IFERROR(INDEX('Tableau de bord'!$E:$E,SMALL('Tableau de bord'!#REF!,408)),""))</f>
        <v/>
      </c>
    </row>
    <row r="395" spans="1:5" ht="16" x14ac:dyDescent="0.2">
      <c r="A395" s="132" t="str">
        <f ca="1">IF(_SF_CORE!$A$2="BLOCK",NA(),IFERROR(INDEX('Tableau de bord'!$H:$H,SMALL('Tableau de bord'!#REF!,409)),""))</f>
        <v/>
      </c>
      <c r="B395" t="str">
        <f ca="1">IF(_SF_CORE!$A$2="BLOCK",NA(),IFERROR(INDEX('Tableau de bord'!$I:$I,SMALL('Tableau de bord'!#REF!,409)),""))</f>
        <v/>
      </c>
      <c r="C395" t="str">
        <f ca="1">IF(_SF_CORE!$A$2="BLOCK",NA(),IFERROR(_xlfn.SINGLE(INDEX('Tableau de bord'!#REF!,SMALL('Tableau de bord'!#REF!,409))),""))</f>
        <v/>
      </c>
      <c r="D395" t="str">
        <f ca="1">IF(_SF_CORE!$A$2="BLOCK",NA(),IFERROR(INDEX('Tableau de bord'!$D:$D,SMALL('Tableau de bord'!#REF!,409)),""))</f>
        <v/>
      </c>
      <c r="E395" t="str">
        <f ca="1">IF(_SF_CORE!$A$2="BLOCK",NA(),IFERROR(INDEX('Tableau de bord'!$E:$E,SMALL('Tableau de bord'!#REF!,409)),""))</f>
        <v/>
      </c>
    </row>
    <row r="396" spans="1:5" ht="16" x14ac:dyDescent="0.2">
      <c r="A396" s="132" t="str">
        <f ca="1">IF(_SF_CORE!$A$2="BLOCK",NA(),IFERROR(INDEX('Tableau de bord'!$H:$H,SMALL('Tableau de bord'!#REF!,410)),""))</f>
        <v/>
      </c>
      <c r="B396" t="str">
        <f ca="1">IF(_SF_CORE!$A$2="BLOCK",NA(),IFERROR(INDEX('Tableau de bord'!$I:$I,SMALL('Tableau de bord'!#REF!,410)),""))</f>
        <v/>
      </c>
      <c r="C396" t="str">
        <f ca="1">IF(_SF_CORE!$A$2="BLOCK",NA(),IFERROR(_xlfn.SINGLE(INDEX('Tableau de bord'!#REF!,SMALL('Tableau de bord'!#REF!,410))),""))</f>
        <v/>
      </c>
      <c r="D396" t="str">
        <f ca="1">IF(_SF_CORE!$A$2="BLOCK",NA(),IFERROR(INDEX('Tableau de bord'!$D:$D,SMALL('Tableau de bord'!#REF!,410)),""))</f>
        <v/>
      </c>
      <c r="E396" t="str">
        <f ca="1">IF(_SF_CORE!$A$2="BLOCK",NA(),IFERROR(INDEX('Tableau de bord'!$E:$E,SMALL('Tableau de bord'!#REF!,410)),""))</f>
        <v/>
      </c>
    </row>
    <row r="397" spans="1:5" ht="16" x14ac:dyDescent="0.2">
      <c r="A397" s="132" t="str">
        <f ca="1">IF(_SF_CORE!$A$2="BLOCK",NA(),IFERROR(INDEX('Tableau de bord'!$H:$H,SMALL('Tableau de bord'!#REF!,411)),""))</f>
        <v/>
      </c>
      <c r="B397" t="str">
        <f ca="1">IF(_SF_CORE!$A$2="BLOCK",NA(),IFERROR(INDEX('Tableau de bord'!$I:$I,SMALL('Tableau de bord'!#REF!,411)),""))</f>
        <v/>
      </c>
      <c r="C397" t="str">
        <f ca="1">IF(_SF_CORE!$A$2="BLOCK",NA(),IFERROR(_xlfn.SINGLE(INDEX('Tableau de bord'!#REF!,SMALL('Tableau de bord'!#REF!,411))),""))</f>
        <v/>
      </c>
      <c r="D397" t="str">
        <f ca="1">IF(_SF_CORE!$A$2="BLOCK",NA(),IFERROR(INDEX('Tableau de bord'!$D:$D,SMALL('Tableau de bord'!#REF!,411)),""))</f>
        <v/>
      </c>
      <c r="E397" t="str">
        <f ca="1">IF(_SF_CORE!$A$2="BLOCK",NA(),IFERROR(INDEX('Tableau de bord'!$E:$E,SMALL('Tableau de bord'!#REF!,411)),""))</f>
        <v/>
      </c>
    </row>
    <row r="398" spans="1:5" ht="16" x14ac:dyDescent="0.2">
      <c r="A398" s="132" t="str">
        <f ca="1">IF(_SF_CORE!$A$2="BLOCK",NA(),IFERROR(INDEX('Tableau de bord'!$H:$H,SMALL('Tableau de bord'!#REF!,412)),""))</f>
        <v/>
      </c>
      <c r="B398" t="str">
        <f ca="1">IF(_SF_CORE!$A$2="BLOCK",NA(),IFERROR(INDEX('Tableau de bord'!$I:$I,SMALL('Tableau de bord'!#REF!,412)),""))</f>
        <v/>
      </c>
      <c r="C398" t="str">
        <f ca="1">IF(_SF_CORE!$A$2="BLOCK",NA(),IFERROR(_xlfn.SINGLE(INDEX('Tableau de bord'!#REF!,SMALL('Tableau de bord'!#REF!,412))),""))</f>
        <v/>
      </c>
      <c r="D398" t="str">
        <f ca="1">IF(_SF_CORE!$A$2="BLOCK",NA(),IFERROR(INDEX('Tableau de bord'!$D:$D,SMALL('Tableau de bord'!#REF!,412)),""))</f>
        <v/>
      </c>
      <c r="E398" t="str">
        <f ca="1">IF(_SF_CORE!$A$2="BLOCK",NA(),IFERROR(INDEX('Tableau de bord'!$E:$E,SMALL('Tableau de bord'!#REF!,412)),""))</f>
        <v/>
      </c>
    </row>
    <row r="399" spans="1:5" ht="16" x14ac:dyDescent="0.2">
      <c r="A399" s="132" t="str">
        <f ca="1">IF(_SF_CORE!$A$2="BLOCK",NA(),IFERROR(INDEX('Tableau de bord'!$H:$H,SMALL('Tableau de bord'!#REF!,413)),""))</f>
        <v/>
      </c>
      <c r="B399" t="str">
        <f ca="1">IF(_SF_CORE!$A$2="BLOCK",NA(),IFERROR(INDEX('Tableau de bord'!$I:$I,SMALL('Tableau de bord'!#REF!,413)),""))</f>
        <v/>
      </c>
      <c r="C399" t="str">
        <f ca="1">IF(_SF_CORE!$A$2="BLOCK",NA(),IFERROR(_xlfn.SINGLE(INDEX('Tableau de bord'!#REF!,SMALL('Tableau de bord'!#REF!,413))),""))</f>
        <v/>
      </c>
      <c r="D399" t="str">
        <f ca="1">IF(_SF_CORE!$A$2="BLOCK",NA(),IFERROR(INDEX('Tableau de bord'!$D:$D,SMALL('Tableau de bord'!#REF!,413)),""))</f>
        <v/>
      </c>
      <c r="E399" t="str">
        <f ca="1">IF(_SF_CORE!$A$2="BLOCK",NA(),IFERROR(INDEX('Tableau de bord'!$E:$E,SMALL('Tableau de bord'!#REF!,413)),""))</f>
        <v/>
      </c>
    </row>
    <row r="400" spans="1:5" ht="16" x14ac:dyDescent="0.2">
      <c r="A400" s="132" t="str">
        <f ca="1">IF(_SF_CORE!$A$2="BLOCK",NA(),IFERROR(INDEX('Tableau de bord'!$H:$H,SMALL('Tableau de bord'!#REF!,414)),""))</f>
        <v/>
      </c>
      <c r="B400" t="str">
        <f ca="1">IF(_SF_CORE!$A$2="BLOCK",NA(),IFERROR(INDEX('Tableau de bord'!$I:$I,SMALL('Tableau de bord'!#REF!,414)),""))</f>
        <v/>
      </c>
      <c r="C400" t="str">
        <f ca="1">IF(_SF_CORE!$A$2="BLOCK",NA(),IFERROR(_xlfn.SINGLE(INDEX('Tableau de bord'!#REF!,SMALL('Tableau de bord'!#REF!,414))),""))</f>
        <v/>
      </c>
      <c r="D400" t="str">
        <f ca="1">IF(_SF_CORE!$A$2="BLOCK",NA(),IFERROR(INDEX('Tableau de bord'!$D:$D,SMALL('Tableau de bord'!#REF!,414)),""))</f>
        <v/>
      </c>
      <c r="E400" t="str">
        <f ca="1">IF(_SF_CORE!$A$2="BLOCK",NA(),IFERROR(INDEX('Tableau de bord'!$E:$E,SMALL('Tableau de bord'!#REF!,414)),""))</f>
        <v/>
      </c>
    </row>
    <row r="401" spans="1:5" ht="16" x14ac:dyDescent="0.2">
      <c r="A401" s="132" t="str">
        <f ca="1">IF(_SF_CORE!$A$2="BLOCK",NA(),IFERROR(INDEX('Tableau de bord'!$H:$H,SMALL('Tableau de bord'!#REF!,415)),""))</f>
        <v/>
      </c>
      <c r="B401" t="str">
        <f ca="1">IF(_SF_CORE!$A$2="BLOCK",NA(),IFERROR(INDEX('Tableau de bord'!$I:$I,SMALL('Tableau de bord'!#REF!,415)),""))</f>
        <v/>
      </c>
      <c r="C401" t="str">
        <f ca="1">IF(_SF_CORE!$A$2="BLOCK",NA(),IFERROR(_xlfn.SINGLE(INDEX('Tableau de bord'!#REF!,SMALL('Tableau de bord'!#REF!,415))),""))</f>
        <v/>
      </c>
      <c r="D401" t="str">
        <f ca="1">IF(_SF_CORE!$A$2="BLOCK",NA(),IFERROR(INDEX('Tableau de bord'!$D:$D,SMALL('Tableau de bord'!#REF!,415)),""))</f>
        <v/>
      </c>
      <c r="E401" t="str">
        <f ca="1">IF(_SF_CORE!$A$2="BLOCK",NA(),IFERROR(INDEX('Tableau de bord'!$E:$E,SMALL('Tableau de bord'!#REF!,415)),""))</f>
        <v/>
      </c>
    </row>
    <row r="402" spans="1:5" ht="16" x14ac:dyDescent="0.2">
      <c r="A402" s="132" t="str">
        <f ca="1">IF(_SF_CORE!$A$2="BLOCK",NA(),IFERROR(INDEX('Tableau de bord'!$H:$H,SMALL('Tableau de bord'!#REF!,416)),""))</f>
        <v/>
      </c>
      <c r="B402" t="str">
        <f ca="1">IF(_SF_CORE!$A$2="BLOCK",NA(),IFERROR(INDEX('Tableau de bord'!$I:$I,SMALL('Tableau de bord'!#REF!,416)),""))</f>
        <v/>
      </c>
      <c r="C402" t="str">
        <f ca="1">IF(_SF_CORE!$A$2="BLOCK",NA(),IFERROR(_xlfn.SINGLE(INDEX('Tableau de bord'!#REF!,SMALL('Tableau de bord'!#REF!,416))),""))</f>
        <v/>
      </c>
      <c r="D402" t="str">
        <f ca="1">IF(_SF_CORE!$A$2="BLOCK",NA(),IFERROR(INDEX('Tableau de bord'!$D:$D,SMALL('Tableau de bord'!#REF!,416)),""))</f>
        <v/>
      </c>
      <c r="E402" t="str">
        <f ca="1">IF(_SF_CORE!$A$2="BLOCK",NA(),IFERROR(INDEX('Tableau de bord'!$E:$E,SMALL('Tableau de bord'!#REF!,416)),""))</f>
        <v/>
      </c>
    </row>
    <row r="403" spans="1:5" ht="16" x14ac:dyDescent="0.2">
      <c r="A403" s="132" t="str">
        <f ca="1">IF(_SF_CORE!$A$2="BLOCK",NA(),IFERROR(INDEX('Tableau de bord'!$H:$H,SMALL('Tableau de bord'!#REF!,417)),""))</f>
        <v/>
      </c>
      <c r="B403" t="str">
        <f ca="1">IF(_SF_CORE!$A$2="BLOCK",NA(),IFERROR(INDEX('Tableau de bord'!$I:$I,SMALL('Tableau de bord'!#REF!,417)),""))</f>
        <v/>
      </c>
      <c r="C403" t="str">
        <f ca="1">IF(_SF_CORE!$A$2="BLOCK",NA(),IFERROR(_xlfn.SINGLE(INDEX('Tableau de bord'!#REF!,SMALL('Tableau de bord'!#REF!,417))),""))</f>
        <v/>
      </c>
      <c r="D403" t="str">
        <f ca="1">IF(_SF_CORE!$A$2="BLOCK",NA(),IFERROR(INDEX('Tableau de bord'!$D:$D,SMALL('Tableau de bord'!#REF!,417)),""))</f>
        <v/>
      </c>
      <c r="E403" t="str">
        <f ca="1">IF(_SF_CORE!$A$2="BLOCK",NA(),IFERROR(INDEX('Tableau de bord'!$E:$E,SMALL('Tableau de bord'!#REF!,417)),""))</f>
        <v/>
      </c>
    </row>
    <row r="404" spans="1:5" ht="16" x14ac:dyDescent="0.2">
      <c r="A404" s="132" t="str">
        <f ca="1">IF(_SF_CORE!$A$2="BLOCK",NA(),IFERROR(INDEX('Tableau de bord'!$H:$H,SMALL('Tableau de bord'!#REF!,418)),""))</f>
        <v/>
      </c>
      <c r="B404" t="str">
        <f ca="1">IF(_SF_CORE!$A$2="BLOCK",NA(),IFERROR(INDEX('Tableau de bord'!$I:$I,SMALL('Tableau de bord'!#REF!,418)),""))</f>
        <v/>
      </c>
      <c r="C404" t="str">
        <f ca="1">IF(_SF_CORE!$A$2="BLOCK",NA(),IFERROR(_xlfn.SINGLE(INDEX('Tableau de bord'!#REF!,SMALL('Tableau de bord'!#REF!,418))),""))</f>
        <v/>
      </c>
      <c r="D404" t="str">
        <f ca="1">IF(_SF_CORE!$A$2="BLOCK",NA(),IFERROR(INDEX('Tableau de bord'!$D:$D,SMALL('Tableau de bord'!#REF!,418)),""))</f>
        <v/>
      </c>
      <c r="E404" t="str">
        <f ca="1">IF(_SF_CORE!$A$2="BLOCK",NA(),IFERROR(INDEX('Tableau de bord'!$E:$E,SMALL('Tableau de bord'!#REF!,418)),""))</f>
        <v/>
      </c>
    </row>
    <row r="405" spans="1:5" ht="16" x14ac:dyDescent="0.2">
      <c r="A405" s="132" t="str">
        <f ca="1">IF(_SF_CORE!$A$2="BLOCK",NA(),IFERROR(INDEX('Tableau de bord'!$H:$H,SMALL('Tableau de bord'!#REF!,419)),""))</f>
        <v/>
      </c>
      <c r="B405" t="str">
        <f ca="1">IF(_SF_CORE!$A$2="BLOCK",NA(),IFERROR(INDEX('Tableau de bord'!$I:$I,SMALL('Tableau de bord'!#REF!,419)),""))</f>
        <v/>
      </c>
      <c r="C405" t="str">
        <f ca="1">IF(_SF_CORE!$A$2="BLOCK",NA(),IFERROR(_xlfn.SINGLE(INDEX('Tableau de bord'!#REF!,SMALL('Tableau de bord'!#REF!,419))),""))</f>
        <v/>
      </c>
      <c r="D405" t="str">
        <f ca="1">IF(_SF_CORE!$A$2="BLOCK",NA(),IFERROR(INDEX('Tableau de bord'!$D:$D,SMALL('Tableau de bord'!#REF!,419)),""))</f>
        <v/>
      </c>
      <c r="E405" t="str">
        <f ca="1">IF(_SF_CORE!$A$2="BLOCK",NA(),IFERROR(INDEX('Tableau de bord'!$E:$E,SMALL('Tableau de bord'!#REF!,419)),""))</f>
        <v/>
      </c>
    </row>
    <row r="406" spans="1:5" ht="16" x14ac:dyDescent="0.2">
      <c r="A406" s="132" t="str">
        <f ca="1">IF(_SF_CORE!$A$2="BLOCK",NA(),IFERROR(INDEX('Tableau de bord'!$H:$H,SMALL('Tableau de bord'!#REF!,420)),""))</f>
        <v/>
      </c>
      <c r="B406" t="str">
        <f ca="1">IF(_SF_CORE!$A$2="BLOCK",NA(),IFERROR(INDEX('Tableau de bord'!$I:$I,SMALL('Tableau de bord'!#REF!,420)),""))</f>
        <v/>
      </c>
      <c r="C406" t="str">
        <f ca="1">IF(_SF_CORE!$A$2="BLOCK",NA(),IFERROR(_xlfn.SINGLE(INDEX('Tableau de bord'!#REF!,SMALL('Tableau de bord'!#REF!,420))),""))</f>
        <v/>
      </c>
      <c r="D406" t="str">
        <f ca="1">IF(_SF_CORE!$A$2="BLOCK",NA(),IFERROR(INDEX('Tableau de bord'!$D:$D,SMALL('Tableau de bord'!#REF!,420)),""))</f>
        <v/>
      </c>
      <c r="E406" t="str">
        <f ca="1">IF(_SF_CORE!$A$2="BLOCK",NA(),IFERROR(INDEX('Tableau de bord'!$E:$E,SMALL('Tableau de bord'!#REF!,420)),""))</f>
        <v/>
      </c>
    </row>
    <row r="407" spans="1:5" ht="16" x14ac:dyDescent="0.2">
      <c r="A407" s="132" t="str">
        <f ca="1">IF(_SF_CORE!$A$2="BLOCK",NA(),IFERROR(INDEX('Tableau de bord'!$H:$H,SMALL('Tableau de bord'!#REF!,421)),""))</f>
        <v/>
      </c>
      <c r="B407" t="str">
        <f ca="1">IF(_SF_CORE!$A$2="BLOCK",NA(),IFERROR(INDEX('Tableau de bord'!$I:$I,SMALL('Tableau de bord'!#REF!,421)),""))</f>
        <v/>
      </c>
      <c r="C407" t="str">
        <f ca="1">IF(_SF_CORE!$A$2="BLOCK",NA(),IFERROR(_xlfn.SINGLE(INDEX('Tableau de bord'!#REF!,SMALL('Tableau de bord'!#REF!,421))),""))</f>
        <v/>
      </c>
      <c r="D407" t="str">
        <f ca="1">IF(_SF_CORE!$A$2="BLOCK",NA(),IFERROR(INDEX('Tableau de bord'!$D:$D,SMALL('Tableau de bord'!#REF!,421)),""))</f>
        <v/>
      </c>
      <c r="E407" t="str">
        <f ca="1">IF(_SF_CORE!$A$2="BLOCK",NA(),IFERROR(INDEX('Tableau de bord'!$E:$E,SMALL('Tableau de bord'!#REF!,421)),""))</f>
        <v/>
      </c>
    </row>
    <row r="408" spans="1:5" ht="16" x14ac:dyDescent="0.2">
      <c r="A408" s="132" t="str">
        <f ca="1">IF(_SF_CORE!$A$2="BLOCK",NA(),IFERROR(INDEX('Tableau de bord'!$H:$H,SMALL('Tableau de bord'!#REF!,422)),""))</f>
        <v/>
      </c>
      <c r="B408" t="str">
        <f ca="1">IF(_SF_CORE!$A$2="BLOCK",NA(),IFERROR(INDEX('Tableau de bord'!$I:$I,SMALL('Tableau de bord'!#REF!,422)),""))</f>
        <v/>
      </c>
      <c r="C408" t="str">
        <f ca="1">IF(_SF_CORE!$A$2="BLOCK",NA(),IFERROR(_xlfn.SINGLE(INDEX('Tableau de bord'!#REF!,SMALL('Tableau de bord'!#REF!,422))),""))</f>
        <v/>
      </c>
      <c r="D408" t="str">
        <f ca="1">IF(_SF_CORE!$A$2="BLOCK",NA(),IFERROR(INDEX('Tableau de bord'!$D:$D,SMALL('Tableau de bord'!#REF!,422)),""))</f>
        <v/>
      </c>
      <c r="E408" t="str">
        <f ca="1">IF(_SF_CORE!$A$2="BLOCK",NA(),IFERROR(INDEX('Tableau de bord'!$E:$E,SMALL('Tableau de bord'!#REF!,422)),""))</f>
        <v/>
      </c>
    </row>
    <row r="409" spans="1:5" ht="16" x14ac:dyDescent="0.2">
      <c r="A409" s="132" t="str">
        <f ca="1">IF(_SF_CORE!$A$2="BLOCK",NA(),IFERROR(INDEX('Tableau de bord'!$H:$H,SMALL('Tableau de bord'!#REF!,423)),""))</f>
        <v/>
      </c>
      <c r="B409" t="str">
        <f ca="1">IF(_SF_CORE!$A$2="BLOCK",NA(),IFERROR(INDEX('Tableau de bord'!$I:$I,SMALL('Tableau de bord'!#REF!,423)),""))</f>
        <v/>
      </c>
      <c r="C409" t="str">
        <f ca="1">IF(_SF_CORE!$A$2="BLOCK",NA(),IFERROR(_xlfn.SINGLE(INDEX('Tableau de bord'!#REF!,SMALL('Tableau de bord'!#REF!,423))),""))</f>
        <v/>
      </c>
      <c r="D409" t="str">
        <f ca="1">IF(_SF_CORE!$A$2="BLOCK",NA(),IFERROR(INDEX('Tableau de bord'!$D:$D,SMALL('Tableau de bord'!#REF!,423)),""))</f>
        <v/>
      </c>
      <c r="E409" t="str">
        <f ca="1">IF(_SF_CORE!$A$2="BLOCK",NA(),IFERROR(INDEX('Tableau de bord'!$E:$E,SMALL('Tableau de bord'!#REF!,423)),""))</f>
        <v/>
      </c>
    </row>
    <row r="410" spans="1:5" ht="16" x14ac:dyDescent="0.2">
      <c r="A410" s="132" t="str">
        <f ca="1">IF(_SF_CORE!$A$2="BLOCK",NA(),IFERROR(INDEX('Tableau de bord'!$H:$H,SMALL('Tableau de bord'!#REF!,424)),""))</f>
        <v/>
      </c>
      <c r="B410" t="str">
        <f ca="1">IF(_SF_CORE!$A$2="BLOCK",NA(),IFERROR(INDEX('Tableau de bord'!$I:$I,SMALL('Tableau de bord'!#REF!,424)),""))</f>
        <v/>
      </c>
      <c r="C410" t="str">
        <f ca="1">IF(_SF_CORE!$A$2="BLOCK",NA(),IFERROR(_xlfn.SINGLE(INDEX('Tableau de bord'!#REF!,SMALL('Tableau de bord'!#REF!,424))),""))</f>
        <v/>
      </c>
      <c r="D410" t="str">
        <f ca="1">IF(_SF_CORE!$A$2="BLOCK",NA(),IFERROR(INDEX('Tableau de bord'!$D:$D,SMALL('Tableau de bord'!#REF!,424)),""))</f>
        <v/>
      </c>
      <c r="E410" t="str">
        <f ca="1">IF(_SF_CORE!$A$2="BLOCK",NA(),IFERROR(INDEX('Tableau de bord'!$E:$E,SMALL('Tableau de bord'!#REF!,424)),""))</f>
        <v/>
      </c>
    </row>
    <row r="411" spans="1:5" ht="16" x14ac:dyDescent="0.2">
      <c r="A411" s="132" t="str">
        <f ca="1">IF(_SF_CORE!$A$2="BLOCK",NA(),IFERROR(INDEX('Tableau de bord'!$H:$H,SMALL('Tableau de bord'!#REF!,425)),""))</f>
        <v/>
      </c>
      <c r="B411" t="str">
        <f ca="1">IF(_SF_CORE!$A$2="BLOCK",NA(),IFERROR(INDEX('Tableau de bord'!$I:$I,SMALL('Tableau de bord'!#REF!,425)),""))</f>
        <v/>
      </c>
      <c r="C411" t="str">
        <f ca="1">IF(_SF_CORE!$A$2="BLOCK",NA(),IFERROR(_xlfn.SINGLE(INDEX('Tableau de bord'!#REF!,SMALL('Tableau de bord'!#REF!,425))),""))</f>
        <v/>
      </c>
      <c r="D411" t="str">
        <f ca="1">IF(_SF_CORE!$A$2="BLOCK",NA(),IFERROR(INDEX('Tableau de bord'!$D:$D,SMALL('Tableau de bord'!#REF!,425)),""))</f>
        <v/>
      </c>
      <c r="E411" t="str">
        <f ca="1">IF(_SF_CORE!$A$2="BLOCK",NA(),IFERROR(INDEX('Tableau de bord'!$E:$E,SMALL('Tableau de bord'!#REF!,425)),""))</f>
        <v/>
      </c>
    </row>
    <row r="412" spans="1:5" ht="16" x14ac:dyDescent="0.2">
      <c r="A412" s="132" t="str">
        <f ca="1">IF(_SF_CORE!$A$2="BLOCK",NA(),IFERROR(INDEX('Tableau de bord'!$H:$H,SMALL('Tableau de bord'!#REF!,426)),""))</f>
        <v/>
      </c>
      <c r="B412" t="str">
        <f ca="1">IF(_SF_CORE!$A$2="BLOCK",NA(),IFERROR(INDEX('Tableau de bord'!$I:$I,SMALL('Tableau de bord'!#REF!,426)),""))</f>
        <v/>
      </c>
      <c r="C412" t="str">
        <f ca="1">IF(_SF_CORE!$A$2="BLOCK",NA(),IFERROR(_xlfn.SINGLE(INDEX('Tableau de bord'!#REF!,SMALL('Tableau de bord'!#REF!,426))),""))</f>
        <v/>
      </c>
      <c r="D412" t="str">
        <f ca="1">IF(_SF_CORE!$A$2="BLOCK",NA(),IFERROR(INDEX('Tableau de bord'!$D:$D,SMALL('Tableau de bord'!#REF!,426)),""))</f>
        <v/>
      </c>
      <c r="E412" t="str">
        <f ca="1">IF(_SF_CORE!$A$2="BLOCK",NA(),IFERROR(INDEX('Tableau de bord'!$E:$E,SMALL('Tableau de bord'!#REF!,426)),""))</f>
        <v/>
      </c>
    </row>
    <row r="413" spans="1:5" ht="16" x14ac:dyDescent="0.2">
      <c r="A413" s="132" t="str">
        <f ca="1">IF(_SF_CORE!$A$2="BLOCK",NA(),IFERROR(INDEX('Tableau de bord'!$H:$H,SMALL('Tableau de bord'!#REF!,427)),""))</f>
        <v/>
      </c>
      <c r="B413" t="str">
        <f ca="1">IF(_SF_CORE!$A$2="BLOCK",NA(),IFERROR(INDEX('Tableau de bord'!$I:$I,SMALL('Tableau de bord'!#REF!,427)),""))</f>
        <v/>
      </c>
      <c r="C413" t="str">
        <f ca="1">IF(_SF_CORE!$A$2="BLOCK",NA(),IFERROR(_xlfn.SINGLE(INDEX('Tableau de bord'!#REF!,SMALL('Tableau de bord'!#REF!,427))),""))</f>
        <v/>
      </c>
      <c r="D413" t="str">
        <f ca="1">IF(_SF_CORE!$A$2="BLOCK",NA(),IFERROR(INDEX('Tableau de bord'!$D:$D,SMALL('Tableau de bord'!#REF!,427)),""))</f>
        <v/>
      </c>
      <c r="E413" t="str">
        <f ca="1">IF(_SF_CORE!$A$2="BLOCK",NA(),IFERROR(INDEX('Tableau de bord'!$E:$E,SMALL('Tableau de bord'!#REF!,427)),""))</f>
        <v/>
      </c>
    </row>
    <row r="414" spans="1:5" ht="16" x14ac:dyDescent="0.2">
      <c r="A414" s="132" t="str">
        <f ca="1">IF(_SF_CORE!$A$2="BLOCK",NA(),IFERROR(INDEX('Tableau de bord'!$H:$H,SMALL('Tableau de bord'!#REF!,428)),""))</f>
        <v/>
      </c>
      <c r="B414" t="str">
        <f ca="1">IF(_SF_CORE!$A$2="BLOCK",NA(),IFERROR(INDEX('Tableau de bord'!$I:$I,SMALL('Tableau de bord'!#REF!,428)),""))</f>
        <v/>
      </c>
      <c r="C414" t="str">
        <f ca="1">IF(_SF_CORE!$A$2="BLOCK",NA(),IFERROR(_xlfn.SINGLE(INDEX('Tableau de bord'!#REF!,SMALL('Tableau de bord'!#REF!,428))),""))</f>
        <v/>
      </c>
      <c r="D414" t="str">
        <f ca="1">IF(_SF_CORE!$A$2="BLOCK",NA(),IFERROR(INDEX('Tableau de bord'!$D:$D,SMALL('Tableau de bord'!#REF!,428)),""))</f>
        <v/>
      </c>
      <c r="E414" t="str">
        <f ca="1">IF(_SF_CORE!$A$2="BLOCK",NA(),IFERROR(INDEX('Tableau de bord'!$E:$E,SMALL('Tableau de bord'!#REF!,428)),""))</f>
        <v/>
      </c>
    </row>
    <row r="415" spans="1:5" ht="16" x14ac:dyDescent="0.2">
      <c r="A415" s="132" t="str">
        <f ca="1">IF(_SF_CORE!$A$2="BLOCK",NA(),IFERROR(INDEX('Tableau de bord'!$H:$H,SMALL('Tableau de bord'!#REF!,429)),""))</f>
        <v/>
      </c>
      <c r="B415" t="str">
        <f ca="1">IF(_SF_CORE!$A$2="BLOCK",NA(),IFERROR(INDEX('Tableau de bord'!$I:$I,SMALL('Tableau de bord'!#REF!,429)),""))</f>
        <v/>
      </c>
      <c r="C415" t="str">
        <f ca="1">IF(_SF_CORE!$A$2="BLOCK",NA(),IFERROR(_xlfn.SINGLE(INDEX('Tableau de bord'!#REF!,SMALL('Tableau de bord'!#REF!,429))),""))</f>
        <v/>
      </c>
      <c r="D415" t="str">
        <f ca="1">IF(_SF_CORE!$A$2="BLOCK",NA(),IFERROR(INDEX('Tableau de bord'!$D:$D,SMALL('Tableau de bord'!#REF!,429)),""))</f>
        <v/>
      </c>
      <c r="E415" t="str">
        <f ca="1">IF(_SF_CORE!$A$2="BLOCK",NA(),IFERROR(INDEX('Tableau de bord'!$E:$E,SMALL('Tableau de bord'!#REF!,429)),""))</f>
        <v/>
      </c>
    </row>
    <row r="416" spans="1:5" ht="16" x14ac:dyDescent="0.2">
      <c r="A416" s="132" t="str">
        <f ca="1">IF(_SF_CORE!$A$2="BLOCK",NA(),IFERROR(INDEX('Tableau de bord'!$H:$H,SMALL('Tableau de bord'!#REF!,430)),""))</f>
        <v/>
      </c>
      <c r="B416" t="str">
        <f ca="1">IF(_SF_CORE!$A$2="BLOCK",NA(),IFERROR(INDEX('Tableau de bord'!$I:$I,SMALL('Tableau de bord'!#REF!,430)),""))</f>
        <v/>
      </c>
      <c r="C416" t="str">
        <f ca="1">IF(_SF_CORE!$A$2="BLOCK",NA(),IFERROR(_xlfn.SINGLE(INDEX('Tableau de bord'!#REF!,SMALL('Tableau de bord'!#REF!,430))),""))</f>
        <v/>
      </c>
      <c r="D416" t="str">
        <f ca="1">IF(_SF_CORE!$A$2="BLOCK",NA(),IFERROR(INDEX('Tableau de bord'!$D:$D,SMALL('Tableau de bord'!#REF!,430)),""))</f>
        <v/>
      </c>
      <c r="E416" t="str">
        <f ca="1">IF(_SF_CORE!$A$2="BLOCK",NA(),IFERROR(INDEX('Tableau de bord'!$E:$E,SMALL('Tableau de bord'!#REF!,430)),""))</f>
        <v/>
      </c>
    </row>
    <row r="417" spans="1:5" ht="16" x14ac:dyDescent="0.2">
      <c r="A417" s="132" t="str">
        <f ca="1">IF(_SF_CORE!$A$2="BLOCK",NA(),IFERROR(INDEX('Tableau de bord'!$H:$H,SMALL('Tableau de bord'!#REF!,431)),""))</f>
        <v/>
      </c>
      <c r="B417" t="str">
        <f ca="1">IF(_SF_CORE!$A$2="BLOCK",NA(),IFERROR(INDEX('Tableau de bord'!$I:$I,SMALL('Tableau de bord'!#REF!,431)),""))</f>
        <v/>
      </c>
      <c r="C417" t="str">
        <f ca="1">IF(_SF_CORE!$A$2="BLOCK",NA(),IFERROR(_xlfn.SINGLE(INDEX('Tableau de bord'!#REF!,SMALL('Tableau de bord'!#REF!,431))),""))</f>
        <v/>
      </c>
      <c r="D417" t="str">
        <f ca="1">IF(_SF_CORE!$A$2="BLOCK",NA(),IFERROR(INDEX('Tableau de bord'!$D:$D,SMALL('Tableau de bord'!#REF!,431)),""))</f>
        <v/>
      </c>
      <c r="E417" t="str">
        <f ca="1">IF(_SF_CORE!$A$2="BLOCK",NA(),IFERROR(INDEX('Tableau de bord'!$E:$E,SMALL('Tableau de bord'!#REF!,431)),""))</f>
        <v/>
      </c>
    </row>
    <row r="418" spans="1:5" ht="16" x14ac:dyDescent="0.2">
      <c r="A418" s="132" t="str">
        <f ca="1">IF(_SF_CORE!$A$2="BLOCK",NA(),IFERROR(INDEX('Tableau de bord'!$H:$H,SMALL('Tableau de bord'!#REF!,432)),""))</f>
        <v/>
      </c>
      <c r="B418" t="str">
        <f ca="1">IF(_SF_CORE!$A$2="BLOCK",NA(),IFERROR(INDEX('Tableau de bord'!$I:$I,SMALL('Tableau de bord'!#REF!,432)),""))</f>
        <v/>
      </c>
      <c r="C418" t="str">
        <f ca="1">IF(_SF_CORE!$A$2="BLOCK",NA(),IFERROR(_xlfn.SINGLE(INDEX('Tableau de bord'!#REF!,SMALL('Tableau de bord'!#REF!,432))),""))</f>
        <v/>
      </c>
      <c r="D418" t="str">
        <f ca="1">IF(_SF_CORE!$A$2="BLOCK",NA(),IFERROR(INDEX('Tableau de bord'!$D:$D,SMALL('Tableau de bord'!#REF!,432)),""))</f>
        <v/>
      </c>
      <c r="E418" t="str">
        <f ca="1">IF(_SF_CORE!$A$2="BLOCK",NA(),IFERROR(INDEX('Tableau de bord'!$E:$E,SMALL('Tableau de bord'!#REF!,432)),""))</f>
        <v/>
      </c>
    </row>
    <row r="419" spans="1:5" ht="16" x14ac:dyDescent="0.2">
      <c r="A419" s="132" t="str">
        <f ca="1">IF(_SF_CORE!$A$2="BLOCK",NA(),IFERROR(INDEX('Tableau de bord'!$H:$H,SMALL('Tableau de bord'!#REF!,433)),""))</f>
        <v/>
      </c>
      <c r="B419" t="str">
        <f ca="1">IF(_SF_CORE!$A$2="BLOCK",NA(),IFERROR(INDEX('Tableau de bord'!$I:$I,SMALL('Tableau de bord'!#REF!,433)),""))</f>
        <v/>
      </c>
      <c r="C419" t="str">
        <f ca="1">IF(_SF_CORE!$A$2="BLOCK",NA(),IFERROR(_xlfn.SINGLE(INDEX('Tableau de bord'!#REF!,SMALL('Tableau de bord'!#REF!,433))),""))</f>
        <v/>
      </c>
      <c r="D419" t="str">
        <f ca="1">IF(_SF_CORE!$A$2="BLOCK",NA(),IFERROR(INDEX('Tableau de bord'!$D:$D,SMALL('Tableau de bord'!#REF!,433)),""))</f>
        <v/>
      </c>
      <c r="E419" t="str">
        <f ca="1">IF(_SF_CORE!$A$2="BLOCK",NA(),IFERROR(INDEX('Tableau de bord'!$E:$E,SMALL('Tableau de bord'!#REF!,433)),""))</f>
        <v/>
      </c>
    </row>
    <row r="420" spans="1:5" ht="16" x14ac:dyDescent="0.2">
      <c r="A420" s="132" t="str">
        <f ca="1">IF(_SF_CORE!$A$2="BLOCK",NA(),IFERROR(INDEX('Tableau de bord'!$H:$H,SMALL('Tableau de bord'!#REF!,434)),""))</f>
        <v/>
      </c>
      <c r="B420" t="str">
        <f ca="1">IF(_SF_CORE!$A$2="BLOCK",NA(),IFERROR(INDEX('Tableau de bord'!$I:$I,SMALL('Tableau de bord'!#REF!,434)),""))</f>
        <v/>
      </c>
      <c r="C420" t="str">
        <f ca="1">IF(_SF_CORE!$A$2="BLOCK",NA(),IFERROR(_xlfn.SINGLE(INDEX('Tableau de bord'!#REF!,SMALL('Tableau de bord'!#REF!,434))),""))</f>
        <v/>
      </c>
      <c r="D420" t="str">
        <f ca="1">IF(_SF_CORE!$A$2="BLOCK",NA(),IFERROR(INDEX('Tableau de bord'!$D:$D,SMALL('Tableau de bord'!#REF!,434)),""))</f>
        <v/>
      </c>
      <c r="E420" t="str">
        <f ca="1">IF(_SF_CORE!$A$2="BLOCK",NA(),IFERROR(INDEX('Tableau de bord'!$E:$E,SMALL('Tableau de bord'!#REF!,434)),""))</f>
        <v/>
      </c>
    </row>
    <row r="421" spans="1:5" ht="16" x14ac:dyDescent="0.2">
      <c r="A421" s="132" t="str">
        <f ca="1">IF(_SF_CORE!$A$2="BLOCK",NA(),IFERROR(INDEX('Tableau de bord'!$H:$H,SMALL('Tableau de bord'!#REF!,435)),""))</f>
        <v/>
      </c>
      <c r="B421" t="str">
        <f ca="1">IF(_SF_CORE!$A$2="BLOCK",NA(),IFERROR(INDEX('Tableau de bord'!$I:$I,SMALL('Tableau de bord'!#REF!,435)),""))</f>
        <v/>
      </c>
      <c r="C421" t="str">
        <f ca="1">IF(_SF_CORE!$A$2="BLOCK",NA(),IFERROR(_xlfn.SINGLE(INDEX('Tableau de bord'!#REF!,SMALL('Tableau de bord'!#REF!,435))),""))</f>
        <v/>
      </c>
      <c r="D421" t="str">
        <f ca="1">IF(_SF_CORE!$A$2="BLOCK",NA(),IFERROR(INDEX('Tableau de bord'!$D:$D,SMALL('Tableau de bord'!#REF!,435)),""))</f>
        <v/>
      </c>
      <c r="E421" t="str">
        <f ca="1">IF(_SF_CORE!$A$2="BLOCK",NA(),IFERROR(INDEX('Tableau de bord'!$E:$E,SMALL('Tableau de bord'!#REF!,435)),""))</f>
        <v/>
      </c>
    </row>
    <row r="422" spans="1:5" ht="16" x14ac:dyDescent="0.2">
      <c r="A422" s="132" t="str">
        <f ca="1">IF(_SF_CORE!$A$2="BLOCK",NA(),IFERROR(INDEX('Tableau de bord'!$H:$H,SMALL('Tableau de bord'!#REF!,436)),""))</f>
        <v/>
      </c>
      <c r="B422" t="str">
        <f ca="1">IF(_SF_CORE!$A$2="BLOCK",NA(),IFERROR(INDEX('Tableau de bord'!$I:$I,SMALL('Tableau de bord'!#REF!,436)),""))</f>
        <v/>
      </c>
      <c r="C422" t="str">
        <f ca="1">IF(_SF_CORE!$A$2="BLOCK",NA(),IFERROR(_xlfn.SINGLE(INDEX('Tableau de bord'!#REF!,SMALL('Tableau de bord'!#REF!,436))),""))</f>
        <v/>
      </c>
      <c r="D422" t="str">
        <f ca="1">IF(_SF_CORE!$A$2="BLOCK",NA(),IFERROR(INDEX('Tableau de bord'!$D:$D,SMALL('Tableau de bord'!#REF!,436)),""))</f>
        <v/>
      </c>
      <c r="E422" t="str">
        <f ca="1">IF(_SF_CORE!$A$2="BLOCK",NA(),IFERROR(INDEX('Tableau de bord'!$E:$E,SMALL('Tableau de bord'!#REF!,436)),""))</f>
        <v/>
      </c>
    </row>
    <row r="423" spans="1:5" ht="16" x14ac:dyDescent="0.2">
      <c r="A423" s="132" t="str">
        <f ca="1">IF(_SF_CORE!$A$2="BLOCK",NA(),IFERROR(INDEX('Tableau de bord'!$H:$H,SMALL('Tableau de bord'!#REF!,437)),""))</f>
        <v/>
      </c>
      <c r="B423" t="str">
        <f ca="1">IF(_SF_CORE!$A$2="BLOCK",NA(),IFERROR(INDEX('Tableau de bord'!$I:$I,SMALL('Tableau de bord'!#REF!,437)),""))</f>
        <v/>
      </c>
      <c r="C423" t="str">
        <f ca="1">IF(_SF_CORE!$A$2="BLOCK",NA(),IFERROR(_xlfn.SINGLE(INDEX('Tableau de bord'!#REF!,SMALL('Tableau de bord'!#REF!,437))),""))</f>
        <v/>
      </c>
      <c r="D423" t="str">
        <f ca="1">IF(_SF_CORE!$A$2="BLOCK",NA(),IFERROR(INDEX('Tableau de bord'!$D:$D,SMALL('Tableau de bord'!#REF!,437)),""))</f>
        <v/>
      </c>
      <c r="E423" t="str">
        <f ca="1">IF(_SF_CORE!$A$2="BLOCK",NA(),IFERROR(INDEX('Tableau de bord'!$E:$E,SMALL('Tableau de bord'!#REF!,437)),""))</f>
        <v/>
      </c>
    </row>
    <row r="424" spans="1:5" ht="16" x14ac:dyDescent="0.2">
      <c r="A424" s="132" t="str">
        <f ca="1">IF(_SF_CORE!$A$2="BLOCK",NA(),IFERROR(INDEX('Tableau de bord'!$H:$H,SMALL('Tableau de bord'!#REF!,438)),""))</f>
        <v/>
      </c>
      <c r="B424" t="str">
        <f ca="1">IF(_SF_CORE!$A$2="BLOCK",NA(),IFERROR(INDEX('Tableau de bord'!$I:$I,SMALL('Tableau de bord'!#REF!,438)),""))</f>
        <v/>
      </c>
      <c r="C424" t="str">
        <f ca="1">IF(_SF_CORE!$A$2="BLOCK",NA(),IFERROR(_xlfn.SINGLE(INDEX('Tableau de bord'!#REF!,SMALL('Tableau de bord'!#REF!,438))),""))</f>
        <v/>
      </c>
      <c r="D424" t="str">
        <f ca="1">IF(_SF_CORE!$A$2="BLOCK",NA(),IFERROR(INDEX('Tableau de bord'!$D:$D,SMALL('Tableau de bord'!#REF!,438)),""))</f>
        <v/>
      </c>
      <c r="E424" t="str">
        <f ca="1">IF(_SF_CORE!$A$2="BLOCK",NA(),IFERROR(INDEX('Tableau de bord'!$E:$E,SMALL('Tableau de bord'!#REF!,438)),""))</f>
        <v/>
      </c>
    </row>
    <row r="425" spans="1:5" ht="16" x14ac:dyDescent="0.2">
      <c r="A425" s="132" t="str">
        <f ca="1">IF(_SF_CORE!$A$2="BLOCK",NA(),IFERROR(INDEX('Tableau de bord'!$H:$H,SMALL('Tableau de bord'!#REF!,439)),""))</f>
        <v/>
      </c>
      <c r="B425" t="str">
        <f ca="1">IF(_SF_CORE!$A$2="BLOCK",NA(),IFERROR(INDEX('Tableau de bord'!$I:$I,SMALL('Tableau de bord'!#REF!,439)),""))</f>
        <v/>
      </c>
      <c r="C425" t="str">
        <f ca="1">IF(_SF_CORE!$A$2="BLOCK",NA(),IFERROR(_xlfn.SINGLE(INDEX('Tableau de bord'!#REF!,SMALL('Tableau de bord'!#REF!,439))),""))</f>
        <v/>
      </c>
      <c r="D425" t="str">
        <f ca="1">IF(_SF_CORE!$A$2="BLOCK",NA(),IFERROR(INDEX('Tableau de bord'!$D:$D,SMALL('Tableau de bord'!#REF!,439)),""))</f>
        <v/>
      </c>
      <c r="E425" t="str">
        <f ca="1">IF(_SF_CORE!$A$2="BLOCK",NA(),IFERROR(INDEX('Tableau de bord'!$E:$E,SMALL('Tableau de bord'!#REF!,439)),""))</f>
        <v/>
      </c>
    </row>
    <row r="426" spans="1:5" ht="16" x14ac:dyDescent="0.2">
      <c r="A426" s="132" t="str">
        <f ca="1">IF(_SF_CORE!$A$2="BLOCK",NA(),IFERROR(INDEX('Tableau de bord'!$H:$H,SMALL('Tableau de bord'!#REF!,440)),""))</f>
        <v/>
      </c>
      <c r="B426" t="str">
        <f ca="1">IF(_SF_CORE!$A$2="BLOCK",NA(),IFERROR(INDEX('Tableau de bord'!$I:$I,SMALL('Tableau de bord'!#REF!,440)),""))</f>
        <v/>
      </c>
      <c r="C426" t="str">
        <f ca="1">IF(_SF_CORE!$A$2="BLOCK",NA(),IFERROR(_xlfn.SINGLE(INDEX('Tableau de bord'!#REF!,SMALL('Tableau de bord'!#REF!,440))),""))</f>
        <v/>
      </c>
      <c r="D426" t="str">
        <f ca="1">IF(_SF_CORE!$A$2="BLOCK",NA(),IFERROR(INDEX('Tableau de bord'!$D:$D,SMALL('Tableau de bord'!#REF!,440)),""))</f>
        <v/>
      </c>
      <c r="E426" t="str">
        <f ca="1">IF(_SF_CORE!$A$2="BLOCK",NA(),IFERROR(INDEX('Tableau de bord'!$E:$E,SMALL('Tableau de bord'!#REF!,440)),""))</f>
        <v/>
      </c>
    </row>
    <row r="427" spans="1:5" ht="16" x14ac:dyDescent="0.2">
      <c r="A427" s="132" t="str">
        <f ca="1">IF(_SF_CORE!$A$2="BLOCK",NA(),IFERROR(INDEX('Tableau de bord'!$H:$H,SMALL('Tableau de bord'!#REF!,441)),""))</f>
        <v/>
      </c>
      <c r="B427" t="str">
        <f ca="1">IF(_SF_CORE!$A$2="BLOCK",NA(),IFERROR(INDEX('Tableau de bord'!$I:$I,SMALL('Tableau de bord'!#REF!,441)),""))</f>
        <v/>
      </c>
      <c r="C427" t="str">
        <f ca="1">IF(_SF_CORE!$A$2="BLOCK",NA(),IFERROR(_xlfn.SINGLE(INDEX('Tableau de bord'!#REF!,SMALL('Tableau de bord'!#REF!,441))),""))</f>
        <v/>
      </c>
      <c r="D427" t="str">
        <f ca="1">IF(_SF_CORE!$A$2="BLOCK",NA(),IFERROR(INDEX('Tableau de bord'!$D:$D,SMALL('Tableau de bord'!#REF!,441)),""))</f>
        <v/>
      </c>
      <c r="E427" t="str">
        <f ca="1">IF(_SF_CORE!$A$2="BLOCK",NA(),IFERROR(INDEX('Tableau de bord'!$E:$E,SMALL('Tableau de bord'!#REF!,441)),""))</f>
        <v/>
      </c>
    </row>
    <row r="428" spans="1:5" ht="16" x14ac:dyDescent="0.2">
      <c r="A428" s="132" t="str">
        <f ca="1">IF(_SF_CORE!$A$2="BLOCK",NA(),IFERROR(INDEX('Tableau de bord'!$H:$H,SMALL('Tableau de bord'!#REF!,442)),""))</f>
        <v/>
      </c>
      <c r="B428" t="str">
        <f ca="1">IF(_SF_CORE!$A$2="BLOCK",NA(),IFERROR(INDEX('Tableau de bord'!$I:$I,SMALL('Tableau de bord'!#REF!,442)),""))</f>
        <v/>
      </c>
      <c r="C428" t="str">
        <f ca="1">IF(_SF_CORE!$A$2="BLOCK",NA(),IFERROR(_xlfn.SINGLE(INDEX('Tableau de bord'!#REF!,SMALL('Tableau de bord'!#REF!,442))),""))</f>
        <v/>
      </c>
      <c r="D428" t="str">
        <f ca="1">IF(_SF_CORE!$A$2="BLOCK",NA(),IFERROR(INDEX('Tableau de bord'!$D:$D,SMALL('Tableau de bord'!#REF!,442)),""))</f>
        <v/>
      </c>
      <c r="E428" t="str">
        <f ca="1">IF(_SF_CORE!$A$2="BLOCK",NA(),IFERROR(INDEX('Tableau de bord'!$E:$E,SMALL('Tableau de bord'!#REF!,442)),""))</f>
        <v/>
      </c>
    </row>
    <row r="429" spans="1:5" ht="16" x14ac:dyDescent="0.2">
      <c r="A429" s="132" t="str">
        <f ca="1">IF(_SF_CORE!$A$2="BLOCK",NA(),IFERROR(INDEX('Tableau de bord'!$H:$H,SMALL('Tableau de bord'!#REF!,443)),""))</f>
        <v/>
      </c>
      <c r="B429" t="str">
        <f ca="1">IF(_SF_CORE!$A$2="BLOCK",NA(),IFERROR(INDEX('Tableau de bord'!$I:$I,SMALL('Tableau de bord'!#REF!,443)),""))</f>
        <v/>
      </c>
      <c r="C429" t="str">
        <f ca="1">IF(_SF_CORE!$A$2="BLOCK",NA(),IFERROR(_xlfn.SINGLE(INDEX('Tableau de bord'!#REF!,SMALL('Tableau de bord'!#REF!,443))),""))</f>
        <v/>
      </c>
      <c r="D429" t="str">
        <f ca="1">IF(_SF_CORE!$A$2="BLOCK",NA(),IFERROR(INDEX('Tableau de bord'!$D:$D,SMALL('Tableau de bord'!#REF!,443)),""))</f>
        <v/>
      </c>
      <c r="E429" t="str">
        <f ca="1">IF(_SF_CORE!$A$2="BLOCK",NA(),IFERROR(INDEX('Tableau de bord'!$E:$E,SMALL('Tableau de bord'!#REF!,443)),""))</f>
        <v/>
      </c>
    </row>
    <row r="430" spans="1:5" ht="16" x14ac:dyDescent="0.2">
      <c r="A430" s="132" t="str">
        <f ca="1">IF(_SF_CORE!$A$2="BLOCK",NA(),IFERROR(INDEX('Tableau de bord'!$H:$H,SMALL('Tableau de bord'!#REF!,444)),""))</f>
        <v/>
      </c>
      <c r="B430" t="str">
        <f ca="1">IF(_SF_CORE!$A$2="BLOCK",NA(),IFERROR(INDEX('Tableau de bord'!$I:$I,SMALL('Tableau de bord'!#REF!,444)),""))</f>
        <v/>
      </c>
      <c r="C430" t="str">
        <f ca="1">IF(_SF_CORE!$A$2="BLOCK",NA(),IFERROR(_xlfn.SINGLE(INDEX('Tableau de bord'!#REF!,SMALL('Tableau de bord'!#REF!,444))),""))</f>
        <v/>
      </c>
      <c r="D430" t="str">
        <f ca="1">IF(_SF_CORE!$A$2="BLOCK",NA(),IFERROR(INDEX('Tableau de bord'!$D:$D,SMALL('Tableau de bord'!#REF!,444)),""))</f>
        <v/>
      </c>
      <c r="E430" t="str">
        <f ca="1">IF(_SF_CORE!$A$2="BLOCK",NA(),IFERROR(INDEX('Tableau de bord'!$E:$E,SMALL('Tableau de bord'!#REF!,444)),""))</f>
        <v/>
      </c>
    </row>
    <row r="431" spans="1:5" ht="16" x14ac:dyDescent="0.2">
      <c r="A431" s="132" t="str">
        <f ca="1">IF(_SF_CORE!$A$2="BLOCK",NA(),IFERROR(INDEX('Tableau de bord'!$H:$H,SMALL('Tableau de bord'!#REF!,445)),""))</f>
        <v/>
      </c>
      <c r="B431" t="str">
        <f ca="1">IF(_SF_CORE!$A$2="BLOCK",NA(),IFERROR(INDEX('Tableau de bord'!$I:$I,SMALL('Tableau de bord'!#REF!,445)),""))</f>
        <v/>
      </c>
      <c r="C431" t="str">
        <f ca="1">IF(_SF_CORE!$A$2="BLOCK",NA(),IFERROR(_xlfn.SINGLE(INDEX('Tableau de bord'!#REF!,SMALL('Tableau de bord'!#REF!,445))),""))</f>
        <v/>
      </c>
      <c r="D431" t="str">
        <f ca="1">IF(_SF_CORE!$A$2="BLOCK",NA(),IFERROR(INDEX('Tableau de bord'!$D:$D,SMALL('Tableau de bord'!#REF!,445)),""))</f>
        <v/>
      </c>
      <c r="E431" t="str">
        <f ca="1">IF(_SF_CORE!$A$2="BLOCK",NA(),IFERROR(INDEX('Tableau de bord'!$E:$E,SMALL('Tableau de bord'!#REF!,445)),""))</f>
        <v/>
      </c>
    </row>
    <row r="432" spans="1:5" ht="16" x14ac:dyDescent="0.2">
      <c r="A432" s="132" t="str">
        <f ca="1">IF(_SF_CORE!$A$2="BLOCK",NA(),IFERROR(INDEX('Tableau de bord'!$H:$H,SMALL('Tableau de bord'!#REF!,446)),""))</f>
        <v/>
      </c>
      <c r="B432" t="str">
        <f ca="1">IF(_SF_CORE!$A$2="BLOCK",NA(),IFERROR(INDEX('Tableau de bord'!$I:$I,SMALL('Tableau de bord'!#REF!,446)),""))</f>
        <v/>
      </c>
      <c r="C432" t="str">
        <f ca="1">IF(_SF_CORE!$A$2="BLOCK",NA(),IFERROR(_xlfn.SINGLE(INDEX('Tableau de bord'!#REF!,SMALL('Tableau de bord'!#REF!,446))),""))</f>
        <v/>
      </c>
      <c r="D432" t="str">
        <f ca="1">IF(_SF_CORE!$A$2="BLOCK",NA(),IFERROR(INDEX('Tableau de bord'!$D:$D,SMALL('Tableau de bord'!#REF!,446)),""))</f>
        <v/>
      </c>
      <c r="E432" t="str">
        <f ca="1">IF(_SF_CORE!$A$2="BLOCK",NA(),IFERROR(INDEX('Tableau de bord'!$E:$E,SMALL('Tableau de bord'!#REF!,446)),""))</f>
        <v/>
      </c>
    </row>
    <row r="433" spans="1:5" ht="16" x14ac:dyDescent="0.2">
      <c r="A433" s="132" t="str">
        <f ca="1">IF(_SF_CORE!$A$2="BLOCK",NA(),IFERROR(INDEX('Tableau de bord'!$H:$H,SMALL('Tableau de bord'!#REF!,447)),""))</f>
        <v/>
      </c>
      <c r="B433" t="str">
        <f ca="1">IF(_SF_CORE!$A$2="BLOCK",NA(),IFERROR(INDEX('Tableau de bord'!$I:$I,SMALL('Tableau de bord'!#REF!,447)),""))</f>
        <v/>
      </c>
      <c r="C433" t="str">
        <f ca="1">IF(_SF_CORE!$A$2="BLOCK",NA(),IFERROR(_xlfn.SINGLE(INDEX('Tableau de bord'!#REF!,SMALL('Tableau de bord'!#REF!,447))),""))</f>
        <v/>
      </c>
      <c r="D433" t="str">
        <f ca="1">IF(_SF_CORE!$A$2="BLOCK",NA(),IFERROR(INDEX('Tableau de bord'!$D:$D,SMALL('Tableau de bord'!#REF!,447)),""))</f>
        <v/>
      </c>
      <c r="E433" t="str">
        <f ca="1">IF(_SF_CORE!$A$2="BLOCK",NA(),IFERROR(INDEX('Tableau de bord'!$E:$E,SMALL('Tableau de bord'!#REF!,447)),""))</f>
        <v/>
      </c>
    </row>
    <row r="434" spans="1:5" ht="16" x14ac:dyDescent="0.2">
      <c r="A434" s="132" t="str">
        <f ca="1">IF(_SF_CORE!$A$2="BLOCK",NA(),IFERROR(INDEX('Tableau de bord'!$H:$H,SMALL('Tableau de bord'!#REF!,448)),""))</f>
        <v/>
      </c>
      <c r="B434" t="str">
        <f ca="1">IF(_SF_CORE!$A$2="BLOCK",NA(),IFERROR(INDEX('Tableau de bord'!$I:$I,SMALL('Tableau de bord'!#REF!,448)),""))</f>
        <v/>
      </c>
      <c r="C434" t="str">
        <f ca="1">IF(_SF_CORE!$A$2="BLOCK",NA(),IFERROR(_xlfn.SINGLE(INDEX('Tableau de bord'!#REF!,SMALL('Tableau de bord'!#REF!,448))),""))</f>
        <v/>
      </c>
      <c r="D434" t="str">
        <f ca="1">IF(_SF_CORE!$A$2="BLOCK",NA(),IFERROR(INDEX('Tableau de bord'!$D:$D,SMALL('Tableau de bord'!#REF!,448)),""))</f>
        <v/>
      </c>
      <c r="E434" t="str">
        <f ca="1">IF(_SF_CORE!$A$2="BLOCK",NA(),IFERROR(INDEX('Tableau de bord'!$E:$E,SMALL('Tableau de bord'!#REF!,448)),""))</f>
        <v/>
      </c>
    </row>
    <row r="435" spans="1:5" ht="16" x14ac:dyDescent="0.2">
      <c r="A435" s="132" t="str">
        <f ca="1">IF(_SF_CORE!$A$2="BLOCK",NA(),IFERROR(INDEX('Tableau de bord'!$H:$H,SMALL('Tableau de bord'!#REF!,449)),""))</f>
        <v/>
      </c>
      <c r="B435" t="str">
        <f ca="1">IF(_SF_CORE!$A$2="BLOCK",NA(),IFERROR(INDEX('Tableau de bord'!$I:$I,SMALL('Tableau de bord'!#REF!,449)),""))</f>
        <v/>
      </c>
      <c r="C435" t="str">
        <f ca="1">IF(_SF_CORE!$A$2="BLOCK",NA(),IFERROR(_xlfn.SINGLE(INDEX('Tableau de bord'!#REF!,SMALL('Tableau de bord'!#REF!,449))),""))</f>
        <v/>
      </c>
      <c r="D435" t="str">
        <f ca="1">IF(_SF_CORE!$A$2="BLOCK",NA(),IFERROR(INDEX('Tableau de bord'!$D:$D,SMALL('Tableau de bord'!#REF!,449)),""))</f>
        <v/>
      </c>
      <c r="E435" t="str">
        <f ca="1">IF(_SF_CORE!$A$2="BLOCK",NA(),IFERROR(INDEX('Tableau de bord'!$E:$E,SMALL('Tableau de bord'!#REF!,449)),""))</f>
        <v/>
      </c>
    </row>
    <row r="436" spans="1:5" ht="16" x14ac:dyDescent="0.2">
      <c r="A436" s="132" t="str">
        <f ca="1">IF(_SF_CORE!$A$2="BLOCK",NA(),IFERROR(INDEX('Tableau de bord'!$H:$H,SMALL('Tableau de bord'!#REF!,450)),""))</f>
        <v/>
      </c>
      <c r="B436" t="str">
        <f ca="1">IF(_SF_CORE!$A$2="BLOCK",NA(),IFERROR(INDEX('Tableau de bord'!$I:$I,SMALL('Tableau de bord'!#REF!,450)),""))</f>
        <v/>
      </c>
      <c r="C436" t="str">
        <f ca="1">IF(_SF_CORE!$A$2="BLOCK",NA(),IFERROR(_xlfn.SINGLE(INDEX('Tableau de bord'!#REF!,SMALL('Tableau de bord'!#REF!,450))),""))</f>
        <v/>
      </c>
      <c r="D436" t="str">
        <f ca="1">IF(_SF_CORE!$A$2="BLOCK",NA(),IFERROR(INDEX('Tableau de bord'!$D:$D,SMALL('Tableau de bord'!#REF!,450)),""))</f>
        <v/>
      </c>
      <c r="E436" t="str">
        <f ca="1">IF(_SF_CORE!$A$2="BLOCK",NA(),IFERROR(INDEX('Tableau de bord'!$E:$E,SMALL('Tableau de bord'!#REF!,450)),""))</f>
        <v/>
      </c>
    </row>
    <row r="437" spans="1:5" ht="16" x14ac:dyDescent="0.2">
      <c r="A437" s="132" t="str">
        <f ca="1">IF(_SF_CORE!$A$2="BLOCK",NA(),IFERROR(INDEX('Tableau de bord'!$H:$H,SMALL('Tableau de bord'!#REF!,451)),""))</f>
        <v/>
      </c>
      <c r="B437" t="str">
        <f ca="1">IF(_SF_CORE!$A$2="BLOCK",NA(),IFERROR(INDEX('Tableau de bord'!$I:$I,SMALL('Tableau de bord'!#REF!,451)),""))</f>
        <v/>
      </c>
      <c r="C437" t="str">
        <f ca="1">IF(_SF_CORE!$A$2="BLOCK",NA(),IFERROR(_xlfn.SINGLE(INDEX('Tableau de bord'!#REF!,SMALL('Tableau de bord'!#REF!,451))),""))</f>
        <v/>
      </c>
      <c r="D437" t="str">
        <f ca="1">IF(_SF_CORE!$A$2="BLOCK",NA(),IFERROR(INDEX('Tableau de bord'!$D:$D,SMALL('Tableau de bord'!#REF!,451)),""))</f>
        <v/>
      </c>
      <c r="E437" t="str">
        <f ca="1">IF(_SF_CORE!$A$2="BLOCK",NA(),IFERROR(INDEX('Tableau de bord'!$E:$E,SMALL('Tableau de bord'!#REF!,451)),""))</f>
        <v/>
      </c>
    </row>
    <row r="438" spans="1:5" ht="16" x14ac:dyDescent="0.2">
      <c r="A438" s="132" t="str">
        <f ca="1">IF(_SF_CORE!$A$2="BLOCK",NA(),IFERROR(INDEX('Tableau de bord'!$H:$H,SMALL('Tableau de bord'!#REF!,452)),""))</f>
        <v/>
      </c>
      <c r="B438" t="str">
        <f ca="1">IF(_SF_CORE!$A$2="BLOCK",NA(),IFERROR(INDEX('Tableau de bord'!$I:$I,SMALL('Tableau de bord'!#REF!,452)),""))</f>
        <v/>
      </c>
      <c r="C438" t="str">
        <f ca="1">IF(_SF_CORE!$A$2="BLOCK",NA(),IFERROR(_xlfn.SINGLE(INDEX('Tableau de bord'!#REF!,SMALL('Tableau de bord'!#REF!,452))),""))</f>
        <v/>
      </c>
      <c r="D438" t="str">
        <f ca="1">IF(_SF_CORE!$A$2="BLOCK",NA(),IFERROR(INDEX('Tableau de bord'!$D:$D,SMALL('Tableau de bord'!#REF!,452)),""))</f>
        <v/>
      </c>
      <c r="E438" t="str">
        <f ca="1">IF(_SF_CORE!$A$2="BLOCK",NA(),IFERROR(INDEX('Tableau de bord'!$E:$E,SMALL('Tableau de bord'!#REF!,452)),""))</f>
        <v/>
      </c>
    </row>
    <row r="439" spans="1:5" ht="16" x14ac:dyDescent="0.2">
      <c r="A439" s="132" t="str">
        <f ca="1">IF(_SF_CORE!$A$2="BLOCK",NA(),IFERROR(INDEX('Tableau de bord'!$H:$H,SMALL('Tableau de bord'!#REF!,453)),""))</f>
        <v/>
      </c>
      <c r="B439" t="str">
        <f ca="1">IF(_SF_CORE!$A$2="BLOCK",NA(),IFERROR(INDEX('Tableau de bord'!$I:$I,SMALL('Tableau de bord'!#REF!,453)),""))</f>
        <v/>
      </c>
      <c r="C439" t="str">
        <f ca="1">IF(_SF_CORE!$A$2="BLOCK",NA(),IFERROR(_xlfn.SINGLE(INDEX('Tableau de bord'!#REF!,SMALL('Tableau de bord'!#REF!,453))),""))</f>
        <v/>
      </c>
      <c r="D439" t="str">
        <f ca="1">IF(_SF_CORE!$A$2="BLOCK",NA(),IFERROR(INDEX('Tableau de bord'!$D:$D,SMALL('Tableau de bord'!#REF!,453)),""))</f>
        <v/>
      </c>
      <c r="E439" t="str">
        <f ca="1">IF(_SF_CORE!$A$2="BLOCK",NA(),IFERROR(INDEX('Tableau de bord'!$E:$E,SMALL('Tableau de bord'!#REF!,453)),""))</f>
        <v/>
      </c>
    </row>
    <row r="440" spans="1:5" ht="16" x14ac:dyDescent="0.2">
      <c r="A440" s="132" t="str">
        <f ca="1">IF(_SF_CORE!$A$2="BLOCK",NA(),IFERROR(INDEX('Tableau de bord'!$H:$H,SMALL('Tableau de bord'!#REF!,454)),""))</f>
        <v/>
      </c>
      <c r="B440" t="str">
        <f ca="1">IF(_SF_CORE!$A$2="BLOCK",NA(),IFERROR(INDEX('Tableau de bord'!$I:$I,SMALL('Tableau de bord'!#REF!,454)),""))</f>
        <v/>
      </c>
      <c r="C440" t="str">
        <f ca="1">IF(_SF_CORE!$A$2="BLOCK",NA(),IFERROR(_xlfn.SINGLE(INDEX('Tableau de bord'!#REF!,SMALL('Tableau de bord'!#REF!,454))),""))</f>
        <v/>
      </c>
      <c r="D440" t="str">
        <f ca="1">IF(_SF_CORE!$A$2="BLOCK",NA(),IFERROR(INDEX('Tableau de bord'!$D:$D,SMALL('Tableau de bord'!#REF!,454)),""))</f>
        <v/>
      </c>
      <c r="E440" t="str">
        <f ca="1">IF(_SF_CORE!$A$2="BLOCK",NA(),IFERROR(INDEX('Tableau de bord'!$E:$E,SMALL('Tableau de bord'!#REF!,454)),""))</f>
        <v/>
      </c>
    </row>
    <row r="441" spans="1:5" ht="16" x14ac:dyDescent="0.2">
      <c r="A441" s="132" t="str">
        <f ca="1">IF(_SF_CORE!$A$2="BLOCK",NA(),IFERROR(INDEX('Tableau de bord'!$H:$H,SMALL('Tableau de bord'!#REF!,455)),""))</f>
        <v/>
      </c>
      <c r="B441" t="str">
        <f ca="1">IF(_SF_CORE!$A$2="BLOCK",NA(),IFERROR(INDEX('Tableau de bord'!$I:$I,SMALL('Tableau de bord'!#REF!,455)),""))</f>
        <v/>
      </c>
      <c r="C441" t="str">
        <f ca="1">IF(_SF_CORE!$A$2="BLOCK",NA(),IFERROR(_xlfn.SINGLE(INDEX('Tableau de bord'!#REF!,SMALL('Tableau de bord'!#REF!,455))),""))</f>
        <v/>
      </c>
      <c r="D441" t="str">
        <f ca="1">IF(_SF_CORE!$A$2="BLOCK",NA(),IFERROR(INDEX('Tableau de bord'!$D:$D,SMALL('Tableau de bord'!#REF!,455)),""))</f>
        <v/>
      </c>
      <c r="E441" t="str">
        <f ca="1">IF(_SF_CORE!$A$2="BLOCK",NA(),IFERROR(INDEX('Tableau de bord'!$E:$E,SMALL('Tableau de bord'!#REF!,455)),""))</f>
        <v/>
      </c>
    </row>
    <row r="442" spans="1:5" ht="16" x14ac:dyDescent="0.2">
      <c r="A442" s="132" t="str">
        <f ca="1">IF(_SF_CORE!$A$2="BLOCK",NA(),IFERROR(INDEX('Tableau de bord'!$H:$H,SMALL('Tableau de bord'!#REF!,456)),""))</f>
        <v/>
      </c>
      <c r="B442" t="str">
        <f ca="1">IF(_SF_CORE!$A$2="BLOCK",NA(),IFERROR(INDEX('Tableau de bord'!$I:$I,SMALL('Tableau de bord'!#REF!,456)),""))</f>
        <v/>
      </c>
      <c r="C442" t="str">
        <f ca="1">IF(_SF_CORE!$A$2="BLOCK",NA(),IFERROR(_xlfn.SINGLE(INDEX('Tableau de bord'!#REF!,SMALL('Tableau de bord'!#REF!,456))),""))</f>
        <v/>
      </c>
      <c r="D442" t="str">
        <f ca="1">IF(_SF_CORE!$A$2="BLOCK",NA(),IFERROR(INDEX('Tableau de bord'!$D:$D,SMALL('Tableau de bord'!#REF!,456)),""))</f>
        <v/>
      </c>
      <c r="E442" t="str">
        <f ca="1">IF(_SF_CORE!$A$2="BLOCK",NA(),IFERROR(INDEX('Tableau de bord'!$E:$E,SMALL('Tableau de bord'!#REF!,456)),""))</f>
        <v/>
      </c>
    </row>
    <row r="443" spans="1:5" ht="16" x14ac:dyDescent="0.2">
      <c r="A443" s="132" t="str">
        <f ca="1">IF(_SF_CORE!$A$2="BLOCK",NA(),IFERROR(INDEX('Tableau de bord'!$H:$H,SMALL('Tableau de bord'!#REF!,457)),""))</f>
        <v/>
      </c>
      <c r="B443" t="str">
        <f ca="1">IF(_SF_CORE!$A$2="BLOCK",NA(),IFERROR(INDEX('Tableau de bord'!$I:$I,SMALL('Tableau de bord'!#REF!,457)),""))</f>
        <v/>
      </c>
      <c r="C443" t="str">
        <f ca="1">IF(_SF_CORE!$A$2="BLOCK",NA(),IFERROR(_xlfn.SINGLE(INDEX('Tableau de bord'!#REF!,SMALL('Tableau de bord'!#REF!,457))),""))</f>
        <v/>
      </c>
      <c r="D443" t="str">
        <f ca="1">IF(_SF_CORE!$A$2="BLOCK",NA(),IFERROR(INDEX('Tableau de bord'!$D:$D,SMALL('Tableau de bord'!#REF!,457)),""))</f>
        <v/>
      </c>
      <c r="E443" t="str">
        <f ca="1">IF(_SF_CORE!$A$2="BLOCK",NA(),IFERROR(INDEX('Tableau de bord'!$E:$E,SMALL('Tableau de bord'!#REF!,457)),""))</f>
        <v/>
      </c>
    </row>
    <row r="444" spans="1:5" ht="16" x14ac:dyDescent="0.2">
      <c r="A444" s="132" t="str">
        <f ca="1">IF(_SF_CORE!$A$2="BLOCK",NA(),IFERROR(INDEX('Tableau de bord'!$H:$H,SMALL('Tableau de bord'!#REF!,458)),""))</f>
        <v/>
      </c>
      <c r="B444" t="str">
        <f ca="1">IF(_SF_CORE!$A$2="BLOCK",NA(),IFERROR(INDEX('Tableau de bord'!$I:$I,SMALL('Tableau de bord'!#REF!,458)),""))</f>
        <v/>
      </c>
      <c r="C444" t="str">
        <f ca="1">IF(_SF_CORE!$A$2="BLOCK",NA(),IFERROR(_xlfn.SINGLE(INDEX('Tableau de bord'!#REF!,SMALL('Tableau de bord'!#REF!,458))),""))</f>
        <v/>
      </c>
      <c r="D444" t="str">
        <f ca="1">IF(_SF_CORE!$A$2="BLOCK",NA(),IFERROR(INDEX('Tableau de bord'!$D:$D,SMALL('Tableau de bord'!#REF!,458)),""))</f>
        <v/>
      </c>
      <c r="E444" t="str">
        <f ca="1">IF(_SF_CORE!$A$2="BLOCK",NA(),IFERROR(INDEX('Tableau de bord'!$E:$E,SMALL('Tableau de bord'!#REF!,458)),""))</f>
        <v/>
      </c>
    </row>
    <row r="445" spans="1:5" ht="16" x14ac:dyDescent="0.2">
      <c r="A445" s="132" t="str">
        <f ca="1">IF(_SF_CORE!$A$2="BLOCK",NA(),IFERROR(INDEX('Tableau de bord'!$H:$H,SMALL('Tableau de bord'!#REF!,459)),""))</f>
        <v/>
      </c>
      <c r="B445" t="str">
        <f ca="1">IF(_SF_CORE!$A$2="BLOCK",NA(),IFERROR(INDEX('Tableau de bord'!$I:$I,SMALL('Tableau de bord'!#REF!,459)),""))</f>
        <v/>
      </c>
      <c r="C445" t="str">
        <f ca="1">IF(_SF_CORE!$A$2="BLOCK",NA(),IFERROR(_xlfn.SINGLE(INDEX('Tableau de bord'!#REF!,SMALL('Tableau de bord'!#REF!,459))),""))</f>
        <v/>
      </c>
      <c r="D445" t="str">
        <f ca="1">IF(_SF_CORE!$A$2="BLOCK",NA(),IFERROR(INDEX('Tableau de bord'!$D:$D,SMALL('Tableau de bord'!#REF!,459)),""))</f>
        <v/>
      </c>
      <c r="E445" t="str">
        <f ca="1">IF(_SF_CORE!$A$2="BLOCK",NA(),IFERROR(INDEX('Tableau de bord'!$E:$E,SMALL('Tableau de bord'!#REF!,459)),""))</f>
        <v/>
      </c>
    </row>
    <row r="446" spans="1:5" ht="16" x14ac:dyDescent="0.2">
      <c r="A446" s="132" t="str">
        <f ca="1">IF(_SF_CORE!$A$2="BLOCK",NA(),IFERROR(INDEX('Tableau de bord'!$H:$H,SMALL('Tableau de bord'!#REF!,460)),""))</f>
        <v/>
      </c>
      <c r="B446" t="str">
        <f ca="1">IF(_SF_CORE!$A$2="BLOCK",NA(),IFERROR(INDEX('Tableau de bord'!$I:$I,SMALL('Tableau de bord'!#REF!,460)),""))</f>
        <v/>
      </c>
      <c r="C446" t="str">
        <f ca="1">IF(_SF_CORE!$A$2="BLOCK",NA(),IFERROR(_xlfn.SINGLE(INDEX('Tableau de bord'!#REF!,SMALL('Tableau de bord'!#REF!,460))),""))</f>
        <v/>
      </c>
      <c r="D446" t="str">
        <f ca="1">IF(_SF_CORE!$A$2="BLOCK",NA(),IFERROR(INDEX('Tableau de bord'!$D:$D,SMALL('Tableau de bord'!#REF!,460)),""))</f>
        <v/>
      </c>
      <c r="E446" t="str">
        <f ca="1">IF(_SF_CORE!$A$2="BLOCK",NA(),IFERROR(INDEX('Tableau de bord'!$E:$E,SMALL('Tableau de bord'!#REF!,460)),""))</f>
        <v/>
      </c>
    </row>
    <row r="447" spans="1:5" ht="16" x14ac:dyDescent="0.2">
      <c r="A447" s="132" t="str">
        <f ca="1">IF(_SF_CORE!$A$2="BLOCK",NA(),IFERROR(INDEX('Tableau de bord'!$H:$H,SMALL('Tableau de bord'!#REF!,461)),""))</f>
        <v/>
      </c>
      <c r="B447" t="str">
        <f ca="1">IF(_SF_CORE!$A$2="BLOCK",NA(),IFERROR(INDEX('Tableau de bord'!$I:$I,SMALL('Tableau de bord'!#REF!,461)),""))</f>
        <v/>
      </c>
      <c r="C447" t="str">
        <f ca="1">IF(_SF_CORE!$A$2="BLOCK",NA(),IFERROR(_xlfn.SINGLE(INDEX('Tableau de bord'!#REF!,SMALL('Tableau de bord'!#REF!,461))),""))</f>
        <v/>
      </c>
      <c r="D447" t="str">
        <f ca="1">IF(_SF_CORE!$A$2="BLOCK",NA(),IFERROR(INDEX('Tableau de bord'!$D:$D,SMALL('Tableau de bord'!#REF!,461)),""))</f>
        <v/>
      </c>
      <c r="E447" t="str">
        <f ca="1">IF(_SF_CORE!$A$2="BLOCK",NA(),IFERROR(INDEX('Tableau de bord'!$E:$E,SMALL('Tableau de bord'!#REF!,461)),""))</f>
        <v/>
      </c>
    </row>
    <row r="448" spans="1:5" ht="16" x14ac:dyDescent="0.2">
      <c r="A448" s="132" t="str">
        <f ca="1">IF(_SF_CORE!$A$2="BLOCK",NA(),IFERROR(INDEX('Tableau de bord'!$H:$H,SMALL('Tableau de bord'!#REF!,462)),""))</f>
        <v/>
      </c>
      <c r="B448" t="str">
        <f ca="1">IF(_SF_CORE!$A$2="BLOCK",NA(),IFERROR(INDEX('Tableau de bord'!$I:$I,SMALL('Tableau de bord'!#REF!,462)),""))</f>
        <v/>
      </c>
      <c r="C448" t="str">
        <f ca="1">IF(_SF_CORE!$A$2="BLOCK",NA(),IFERROR(_xlfn.SINGLE(INDEX('Tableau de bord'!#REF!,SMALL('Tableau de bord'!#REF!,462))),""))</f>
        <v/>
      </c>
      <c r="D448" t="str">
        <f ca="1">IF(_SF_CORE!$A$2="BLOCK",NA(),IFERROR(INDEX('Tableau de bord'!$D:$D,SMALL('Tableau de bord'!#REF!,462)),""))</f>
        <v/>
      </c>
      <c r="E448" t="str">
        <f ca="1">IF(_SF_CORE!$A$2="BLOCK",NA(),IFERROR(INDEX('Tableau de bord'!$E:$E,SMALL('Tableau de bord'!#REF!,462)),""))</f>
        <v/>
      </c>
    </row>
    <row r="449" spans="1:5" ht="16" x14ac:dyDescent="0.2">
      <c r="A449" s="132" t="str">
        <f ca="1">IF(_SF_CORE!$A$2="BLOCK",NA(),IFERROR(INDEX('Tableau de bord'!$H:$H,SMALL('Tableau de bord'!#REF!,463)),""))</f>
        <v/>
      </c>
      <c r="B449" t="str">
        <f ca="1">IF(_SF_CORE!$A$2="BLOCK",NA(),IFERROR(INDEX('Tableau de bord'!$I:$I,SMALL('Tableau de bord'!#REF!,463)),""))</f>
        <v/>
      </c>
      <c r="C449" t="str">
        <f ca="1">IF(_SF_CORE!$A$2="BLOCK",NA(),IFERROR(_xlfn.SINGLE(INDEX('Tableau de bord'!#REF!,SMALL('Tableau de bord'!#REF!,463))),""))</f>
        <v/>
      </c>
      <c r="D449" t="str">
        <f ca="1">IF(_SF_CORE!$A$2="BLOCK",NA(),IFERROR(INDEX('Tableau de bord'!$D:$D,SMALL('Tableau de bord'!#REF!,463)),""))</f>
        <v/>
      </c>
      <c r="E449" t="str">
        <f ca="1">IF(_SF_CORE!$A$2="BLOCK",NA(),IFERROR(INDEX('Tableau de bord'!$E:$E,SMALL('Tableau de bord'!#REF!,463)),""))</f>
        <v/>
      </c>
    </row>
    <row r="450" spans="1:5" ht="16" x14ac:dyDescent="0.2">
      <c r="A450" s="132" t="str">
        <f ca="1">IF(_SF_CORE!$A$2="BLOCK",NA(),IFERROR(INDEX('Tableau de bord'!$H:$H,SMALL('Tableau de bord'!#REF!,464)),""))</f>
        <v/>
      </c>
      <c r="B450" t="str">
        <f ca="1">IF(_SF_CORE!$A$2="BLOCK",NA(),IFERROR(INDEX('Tableau de bord'!$I:$I,SMALL('Tableau de bord'!#REF!,464)),""))</f>
        <v/>
      </c>
      <c r="C450" t="str">
        <f ca="1">IF(_SF_CORE!$A$2="BLOCK",NA(),IFERROR(_xlfn.SINGLE(INDEX('Tableau de bord'!#REF!,SMALL('Tableau de bord'!#REF!,464))),""))</f>
        <v/>
      </c>
      <c r="D450" t="str">
        <f ca="1">IF(_SF_CORE!$A$2="BLOCK",NA(),IFERROR(INDEX('Tableau de bord'!$D:$D,SMALL('Tableau de bord'!#REF!,464)),""))</f>
        <v/>
      </c>
      <c r="E450" t="str">
        <f ca="1">IF(_SF_CORE!$A$2="BLOCK",NA(),IFERROR(INDEX('Tableau de bord'!$E:$E,SMALL('Tableau de bord'!#REF!,464)),""))</f>
        <v/>
      </c>
    </row>
    <row r="451" spans="1:5" ht="16" x14ac:dyDescent="0.2">
      <c r="A451" s="132" t="str">
        <f ca="1">IF(_SF_CORE!$A$2="BLOCK",NA(),IFERROR(INDEX('Tableau de bord'!$H:$H,SMALL('Tableau de bord'!#REF!,465)),""))</f>
        <v/>
      </c>
      <c r="B451" t="str">
        <f ca="1">IF(_SF_CORE!$A$2="BLOCK",NA(),IFERROR(INDEX('Tableau de bord'!$I:$I,SMALL('Tableau de bord'!#REF!,465)),""))</f>
        <v/>
      </c>
      <c r="C451" t="str">
        <f ca="1">IF(_SF_CORE!$A$2="BLOCK",NA(),IFERROR(_xlfn.SINGLE(INDEX('Tableau de bord'!#REF!,SMALL('Tableau de bord'!#REF!,465))),""))</f>
        <v/>
      </c>
      <c r="D451" t="str">
        <f ca="1">IF(_SF_CORE!$A$2="BLOCK",NA(),IFERROR(INDEX('Tableau de bord'!$D:$D,SMALL('Tableau de bord'!#REF!,465)),""))</f>
        <v/>
      </c>
      <c r="E451" t="str">
        <f ca="1">IF(_SF_CORE!$A$2="BLOCK",NA(),IFERROR(INDEX('Tableau de bord'!$E:$E,SMALL('Tableau de bord'!#REF!,465)),""))</f>
        <v/>
      </c>
    </row>
    <row r="452" spans="1:5" ht="16" x14ac:dyDescent="0.2">
      <c r="A452" s="132" t="str">
        <f ca="1">IF(_SF_CORE!$A$2="BLOCK",NA(),IFERROR(INDEX('Tableau de bord'!$H:$H,SMALL('Tableau de bord'!#REF!,466)),""))</f>
        <v/>
      </c>
      <c r="B452" t="str">
        <f ca="1">IF(_SF_CORE!$A$2="BLOCK",NA(),IFERROR(INDEX('Tableau de bord'!$I:$I,SMALL('Tableau de bord'!#REF!,466)),""))</f>
        <v/>
      </c>
      <c r="C452" t="str">
        <f ca="1">IF(_SF_CORE!$A$2="BLOCK",NA(),IFERROR(_xlfn.SINGLE(INDEX('Tableau de bord'!#REF!,SMALL('Tableau de bord'!#REF!,466))),""))</f>
        <v/>
      </c>
      <c r="D452" t="str">
        <f ca="1">IF(_SF_CORE!$A$2="BLOCK",NA(),IFERROR(INDEX('Tableau de bord'!$D:$D,SMALL('Tableau de bord'!#REF!,466)),""))</f>
        <v/>
      </c>
      <c r="E452" t="str">
        <f ca="1">IF(_SF_CORE!$A$2="BLOCK",NA(),IFERROR(INDEX('Tableau de bord'!$E:$E,SMALL('Tableau de bord'!#REF!,466)),""))</f>
        <v/>
      </c>
    </row>
    <row r="453" spans="1:5" ht="16" x14ac:dyDescent="0.2">
      <c r="A453" s="132" t="str">
        <f ca="1">IF(_SF_CORE!$A$2="BLOCK",NA(),IFERROR(INDEX('Tableau de bord'!$H:$H,SMALL('Tableau de bord'!#REF!,467)),""))</f>
        <v/>
      </c>
      <c r="B453" t="str">
        <f ca="1">IF(_SF_CORE!$A$2="BLOCK",NA(),IFERROR(INDEX('Tableau de bord'!$I:$I,SMALL('Tableau de bord'!#REF!,467)),""))</f>
        <v/>
      </c>
      <c r="C453" t="str">
        <f ca="1">IF(_SF_CORE!$A$2="BLOCK",NA(),IFERROR(_xlfn.SINGLE(INDEX('Tableau de bord'!#REF!,SMALL('Tableau de bord'!#REF!,467))),""))</f>
        <v/>
      </c>
      <c r="D453" t="str">
        <f ca="1">IF(_SF_CORE!$A$2="BLOCK",NA(),IFERROR(INDEX('Tableau de bord'!$D:$D,SMALL('Tableau de bord'!#REF!,467)),""))</f>
        <v/>
      </c>
      <c r="E453" t="str">
        <f ca="1">IF(_SF_CORE!$A$2="BLOCK",NA(),IFERROR(INDEX('Tableau de bord'!$E:$E,SMALL('Tableau de bord'!#REF!,467)),""))</f>
        <v/>
      </c>
    </row>
    <row r="454" spans="1:5" ht="16" x14ac:dyDescent="0.2">
      <c r="A454" s="132" t="str">
        <f ca="1">IF(_SF_CORE!$A$2="BLOCK",NA(),IFERROR(INDEX('Tableau de bord'!$H:$H,SMALL('Tableau de bord'!#REF!,468)),""))</f>
        <v/>
      </c>
      <c r="B454" t="str">
        <f ca="1">IF(_SF_CORE!$A$2="BLOCK",NA(),IFERROR(INDEX('Tableau de bord'!$I:$I,SMALL('Tableau de bord'!#REF!,468)),""))</f>
        <v/>
      </c>
      <c r="C454" t="str">
        <f ca="1">IF(_SF_CORE!$A$2="BLOCK",NA(),IFERROR(_xlfn.SINGLE(INDEX('Tableau de bord'!#REF!,SMALL('Tableau de bord'!#REF!,468))),""))</f>
        <v/>
      </c>
      <c r="D454" t="str">
        <f ca="1">IF(_SF_CORE!$A$2="BLOCK",NA(),IFERROR(INDEX('Tableau de bord'!$D:$D,SMALL('Tableau de bord'!#REF!,468)),""))</f>
        <v/>
      </c>
      <c r="E454" t="str">
        <f ca="1">IF(_SF_CORE!$A$2="BLOCK",NA(),IFERROR(INDEX('Tableau de bord'!$E:$E,SMALL('Tableau de bord'!#REF!,468)),""))</f>
        <v/>
      </c>
    </row>
    <row r="455" spans="1:5" ht="16" x14ac:dyDescent="0.2">
      <c r="A455" s="132" t="str">
        <f ca="1">IF(_SF_CORE!$A$2="BLOCK",NA(),IFERROR(INDEX('Tableau de bord'!$H:$H,SMALL('Tableau de bord'!#REF!,469)),""))</f>
        <v/>
      </c>
      <c r="B455" t="str">
        <f ca="1">IF(_SF_CORE!$A$2="BLOCK",NA(),IFERROR(INDEX('Tableau de bord'!$I:$I,SMALL('Tableau de bord'!#REF!,469)),""))</f>
        <v/>
      </c>
      <c r="C455" t="str">
        <f ca="1">IF(_SF_CORE!$A$2="BLOCK",NA(),IFERROR(_xlfn.SINGLE(INDEX('Tableau de bord'!#REF!,SMALL('Tableau de bord'!#REF!,469))),""))</f>
        <v/>
      </c>
      <c r="D455" t="str">
        <f ca="1">IF(_SF_CORE!$A$2="BLOCK",NA(),IFERROR(INDEX('Tableau de bord'!$D:$D,SMALL('Tableau de bord'!#REF!,469)),""))</f>
        <v/>
      </c>
      <c r="E455" t="str">
        <f ca="1">IF(_SF_CORE!$A$2="BLOCK",NA(),IFERROR(INDEX('Tableau de bord'!$E:$E,SMALL('Tableau de bord'!#REF!,469)),""))</f>
        <v/>
      </c>
    </row>
    <row r="456" spans="1:5" ht="16" x14ac:dyDescent="0.2">
      <c r="A456" s="132" t="str">
        <f ca="1">IF(_SF_CORE!$A$2="BLOCK",NA(),IFERROR(INDEX('Tableau de bord'!$H:$H,SMALL('Tableau de bord'!#REF!,470)),""))</f>
        <v/>
      </c>
      <c r="B456" t="str">
        <f ca="1">IF(_SF_CORE!$A$2="BLOCK",NA(),IFERROR(INDEX('Tableau de bord'!$I:$I,SMALL('Tableau de bord'!#REF!,470)),""))</f>
        <v/>
      </c>
      <c r="C456" t="str">
        <f ca="1">IF(_SF_CORE!$A$2="BLOCK",NA(),IFERROR(_xlfn.SINGLE(INDEX('Tableau de bord'!#REF!,SMALL('Tableau de bord'!#REF!,470))),""))</f>
        <v/>
      </c>
      <c r="D456" t="str">
        <f ca="1">IF(_SF_CORE!$A$2="BLOCK",NA(),IFERROR(INDEX('Tableau de bord'!$D:$D,SMALL('Tableau de bord'!#REF!,470)),""))</f>
        <v/>
      </c>
      <c r="E456" t="str">
        <f ca="1">IF(_SF_CORE!$A$2="BLOCK",NA(),IFERROR(INDEX('Tableau de bord'!$E:$E,SMALL('Tableau de bord'!#REF!,470)),""))</f>
        <v/>
      </c>
    </row>
    <row r="457" spans="1:5" ht="16" x14ac:dyDescent="0.2">
      <c r="A457" s="132" t="str">
        <f ca="1">IF(_SF_CORE!$A$2="BLOCK",NA(),IFERROR(INDEX('Tableau de bord'!$H:$H,SMALL('Tableau de bord'!#REF!,471)),""))</f>
        <v/>
      </c>
      <c r="B457" t="str">
        <f ca="1">IF(_SF_CORE!$A$2="BLOCK",NA(),IFERROR(INDEX('Tableau de bord'!$I:$I,SMALL('Tableau de bord'!#REF!,471)),""))</f>
        <v/>
      </c>
      <c r="C457" t="str">
        <f ca="1">IF(_SF_CORE!$A$2="BLOCK",NA(),IFERROR(_xlfn.SINGLE(INDEX('Tableau de bord'!#REF!,SMALL('Tableau de bord'!#REF!,471))),""))</f>
        <v/>
      </c>
      <c r="D457" t="str">
        <f ca="1">IF(_SF_CORE!$A$2="BLOCK",NA(),IFERROR(INDEX('Tableau de bord'!$D:$D,SMALL('Tableau de bord'!#REF!,471)),""))</f>
        <v/>
      </c>
      <c r="E457" t="str">
        <f ca="1">IF(_SF_CORE!$A$2="BLOCK",NA(),IFERROR(INDEX('Tableau de bord'!$E:$E,SMALL('Tableau de bord'!#REF!,471)),""))</f>
        <v/>
      </c>
    </row>
    <row r="458" spans="1:5" ht="16" x14ac:dyDescent="0.2">
      <c r="A458" s="132" t="str">
        <f ca="1">IF(_SF_CORE!$A$2="BLOCK",NA(),IFERROR(INDEX('Tableau de bord'!$H:$H,SMALL('Tableau de bord'!#REF!,472)),""))</f>
        <v/>
      </c>
      <c r="B458" t="str">
        <f ca="1">IF(_SF_CORE!$A$2="BLOCK",NA(),IFERROR(INDEX('Tableau de bord'!$I:$I,SMALL('Tableau de bord'!#REF!,472)),""))</f>
        <v/>
      </c>
      <c r="C458" t="str">
        <f ca="1">IF(_SF_CORE!$A$2="BLOCK",NA(),IFERROR(_xlfn.SINGLE(INDEX('Tableau de bord'!#REF!,SMALL('Tableau de bord'!#REF!,472))),""))</f>
        <v/>
      </c>
      <c r="D458" t="str">
        <f ca="1">IF(_SF_CORE!$A$2="BLOCK",NA(),IFERROR(INDEX('Tableau de bord'!$D:$D,SMALL('Tableau de bord'!#REF!,472)),""))</f>
        <v/>
      </c>
      <c r="E458" t="str">
        <f ca="1">IF(_SF_CORE!$A$2="BLOCK",NA(),IFERROR(INDEX('Tableau de bord'!$E:$E,SMALL('Tableau de bord'!#REF!,472)),""))</f>
        <v/>
      </c>
    </row>
    <row r="459" spans="1:5" ht="16" x14ac:dyDescent="0.2">
      <c r="A459" s="132" t="str">
        <f ca="1">IF(_SF_CORE!$A$2="BLOCK",NA(),IFERROR(INDEX('Tableau de bord'!$H:$H,SMALL('Tableau de bord'!#REF!,473)),""))</f>
        <v/>
      </c>
      <c r="B459" t="str">
        <f ca="1">IF(_SF_CORE!$A$2="BLOCK",NA(),IFERROR(INDEX('Tableau de bord'!$I:$I,SMALL('Tableau de bord'!#REF!,473)),""))</f>
        <v/>
      </c>
      <c r="C459" t="str">
        <f ca="1">IF(_SF_CORE!$A$2="BLOCK",NA(),IFERROR(_xlfn.SINGLE(INDEX('Tableau de bord'!#REF!,SMALL('Tableau de bord'!#REF!,473))),""))</f>
        <v/>
      </c>
      <c r="D459" t="str">
        <f ca="1">IF(_SF_CORE!$A$2="BLOCK",NA(),IFERROR(INDEX('Tableau de bord'!$D:$D,SMALL('Tableau de bord'!#REF!,473)),""))</f>
        <v/>
      </c>
      <c r="E459" t="str">
        <f ca="1">IF(_SF_CORE!$A$2="BLOCK",NA(),IFERROR(INDEX('Tableau de bord'!$E:$E,SMALL('Tableau de bord'!#REF!,473)),""))</f>
        <v/>
      </c>
    </row>
    <row r="460" spans="1:5" ht="16" x14ac:dyDescent="0.2">
      <c r="A460" s="132" t="str">
        <f ca="1">IF(_SF_CORE!$A$2="BLOCK",NA(),IFERROR(INDEX('Tableau de bord'!$H:$H,SMALL('Tableau de bord'!#REF!,474)),""))</f>
        <v/>
      </c>
      <c r="B460" t="str">
        <f ca="1">IF(_SF_CORE!$A$2="BLOCK",NA(),IFERROR(INDEX('Tableau de bord'!$I:$I,SMALL('Tableau de bord'!#REF!,474)),""))</f>
        <v/>
      </c>
      <c r="C460" t="str">
        <f ca="1">IF(_SF_CORE!$A$2="BLOCK",NA(),IFERROR(_xlfn.SINGLE(INDEX('Tableau de bord'!#REF!,SMALL('Tableau de bord'!#REF!,474))),""))</f>
        <v/>
      </c>
      <c r="D460" t="str">
        <f ca="1">IF(_SF_CORE!$A$2="BLOCK",NA(),IFERROR(INDEX('Tableau de bord'!$D:$D,SMALL('Tableau de bord'!#REF!,474)),""))</f>
        <v/>
      </c>
      <c r="E460" t="str">
        <f ca="1">IF(_SF_CORE!$A$2="BLOCK",NA(),IFERROR(INDEX('Tableau de bord'!$E:$E,SMALL('Tableau de bord'!#REF!,474)),""))</f>
        <v/>
      </c>
    </row>
    <row r="461" spans="1:5" ht="16" x14ac:dyDescent="0.2">
      <c r="A461" s="132" t="str">
        <f ca="1">IF(_SF_CORE!$A$2="BLOCK",NA(),IFERROR(INDEX('Tableau de bord'!$H:$H,SMALL('Tableau de bord'!#REF!,475)),""))</f>
        <v/>
      </c>
      <c r="B461" t="str">
        <f ca="1">IF(_SF_CORE!$A$2="BLOCK",NA(),IFERROR(INDEX('Tableau de bord'!$I:$I,SMALL('Tableau de bord'!#REF!,475)),""))</f>
        <v/>
      </c>
      <c r="C461" t="str">
        <f ca="1">IF(_SF_CORE!$A$2="BLOCK",NA(),IFERROR(_xlfn.SINGLE(INDEX('Tableau de bord'!#REF!,SMALL('Tableau de bord'!#REF!,475))),""))</f>
        <v/>
      </c>
      <c r="D461" t="str">
        <f ca="1">IF(_SF_CORE!$A$2="BLOCK",NA(),IFERROR(INDEX('Tableau de bord'!$D:$D,SMALL('Tableau de bord'!#REF!,475)),""))</f>
        <v/>
      </c>
      <c r="E461" t="str">
        <f ca="1">IF(_SF_CORE!$A$2="BLOCK",NA(),IFERROR(INDEX('Tableau de bord'!$E:$E,SMALL('Tableau de bord'!#REF!,475)),""))</f>
        <v/>
      </c>
    </row>
    <row r="462" spans="1:5" ht="16" x14ac:dyDescent="0.2">
      <c r="A462" s="132" t="str">
        <f ca="1">IF(_SF_CORE!$A$2="BLOCK",NA(),IFERROR(INDEX('Tableau de bord'!$H:$H,SMALL('Tableau de bord'!#REF!,476)),""))</f>
        <v/>
      </c>
      <c r="B462" t="str">
        <f ca="1">IF(_SF_CORE!$A$2="BLOCK",NA(),IFERROR(INDEX('Tableau de bord'!$I:$I,SMALL('Tableau de bord'!#REF!,476)),""))</f>
        <v/>
      </c>
      <c r="C462" t="str">
        <f ca="1">IF(_SF_CORE!$A$2="BLOCK",NA(),IFERROR(_xlfn.SINGLE(INDEX('Tableau de bord'!#REF!,SMALL('Tableau de bord'!#REF!,476))),""))</f>
        <v/>
      </c>
      <c r="D462" t="str">
        <f ca="1">IF(_SF_CORE!$A$2="BLOCK",NA(),IFERROR(INDEX('Tableau de bord'!$D:$D,SMALL('Tableau de bord'!#REF!,476)),""))</f>
        <v/>
      </c>
      <c r="E462" t="str">
        <f ca="1">IF(_SF_CORE!$A$2="BLOCK",NA(),IFERROR(INDEX('Tableau de bord'!$E:$E,SMALL('Tableau de bord'!#REF!,476)),""))</f>
        <v/>
      </c>
    </row>
    <row r="463" spans="1:5" ht="16" x14ac:dyDescent="0.2">
      <c r="A463" s="132" t="str">
        <f ca="1">IF(_SF_CORE!$A$2="BLOCK",NA(),IFERROR(INDEX('Tableau de bord'!$H:$H,SMALL('Tableau de bord'!#REF!,477)),""))</f>
        <v/>
      </c>
      <c r="B463" t="str">
        <f ca="1">IF(_SF_CORE!$A$2="BLOCK",NA(),IFERROR(INDEX('Tableau de bord'!$I:$I,SMALL('Tableau de bord'!#REF!,477)),""))</f>
        <v/>
      </c>
      <c r="C463" t="str">
        <f ca="1">IF(_SF_CORE!$A$2="BLOCK",NA(),IFERROR(_xlfn.SINGLE(INDEX('Tableau de bord'!#REF!,SMALL('Tableau de bord'!#REF!,477))),""))</f>
        <v/>
      </c>
      <c r="D463" t="str">
        <f ca="1">IF(_SF_CORE!$A$2="BLOCK",NA(),IFERROR(INDEX('Tableau de bord'!$D:$D,SMALL('Tableau de bord'!#REF!,477)),""))</f>
        <v/>
      </c>
      <c r="E463" t="str">
        <f ca="1">IF(_SF_CORE!$A$2="BLOCK",NA(),IFERROR(INDEX('Tableau de bord'!$E:$E,SMALL('Tableau de bord'!#REF!,477)),""))</f>
        <v/>
      </c>
    </row>
    <row r="464" spans="1:5" ht="16" x14ac:dyDescent="0.2">
      <c r="A464" s="132" t="str">
        <f ca="1">IF(_SF_CORE!$A$2="BLOCK",NA(),IFERROR(INDEX('Tableau de bord'!$H:$H,SMALL('Tableau de bord'!#REF!,478)),""))</f>
        <v/>
      </c>
      <c r="B464" t="str">
        <f ca="1">IF(_SF_CORE!$A$2="BLOCK",NA(),IFERROR(INDEX('Tableau de bord'!$I:$I,SMALL('Tableau de bord'!#REF!,478)),""))</f>
        <v/>
      </c>
      <c r="C464" t="str">
        <f ca="1">IF(_SF_CORE!$A$2="BLOCK",NA(),IFERROR(_xlfn.SINGLE(INDEX('Tableau de bord'!#REF!,SMALL('Tableau de bord'!#REF!,478))),""))</f>
        <v/>
      </c>
      <c r="D464" t="str">
        <f ca="1">IF(_SF_CORE!$A$2="BLOCK",NA(),IFERROR(INDEX('Tableau de bord'!$D:$D,SMALL('Tableau de bord'!#REF!,478)),""))</f>
        <v/>
      </c>
      <c r="E464" t="str">
        <f ca="1">IF(_SF_CORE!$A$2="BLOCK",NA(),IFERROR(INDEX('Tableau de bord'!$E:$E,SMALL('Tableau de bord'!#REF!,478)),""))</f>
        <v/>
      </c>
    </row>
    <row r="465" spans="1:5" ht="16" x14ac:dyDescent="0.2">
      <c r="A465" s="132" t="str">
        <f ca="1">IF(_SF_CORE!$A$2="BLOCK",NA(),IFERROR(INDEX('Tableau de bord'!$H:$H,SMALL('Tableau de bord'!#REF!,479)),""))</f>
        <v/>
      </c>
      <c r="B465" t="str">
        <f ca="1">IF(_SF_CORE!$A$2="BLOCK",NA(),IFERROR(INDEX('Tableau de bord'!$I:$I,SMALL('Tableau de bord'!#REF!,479)),""))</f>
        <v/>
      </c>
      <c r="C465" t="str">
        <f ca="1">IF(_SF_CORE!$A$2="BLOCK",NA(),IFERROR(_xlfn.SINGLE(INDEX('Tableau de bord'!#REF!,SMALL('Tableau de bord'!#REF!,479))),""))</f>
        <v/>
      </c>
      <c r="D465" t="str">
        <f ca="1">IF(_SF_CORE!$A$2="BLOCK",NA(),IFERROR(INDEX('Tableau de bord'!$D:$D,SMALL('Tableau de bord'!#REF!,479)),""))</f>
        <v/>
      </c>
      <c r="E465" t="str">
        <f ca="1">IF(_SF_CORE!$A$2="BLOCK",NA(),IFERROR(INDEX('Tableau de bord'!$E:$E,SMALL('Tableau de bord'!#REF!,479)),""))</f>
        <v/>
      </c>
    </row>
    <row r="466" spans="1:5" ht="16" x14ac:dyDescent="0.2">
      <c r="A466" s="132" t="str">
        <f ca="1">IF(_SF_CORE!$A$2="BLOCK",NA(),IFERROR(INDEX('Tableau de bord'!$H:$H,SMALL('Tableau de bord'!#REF!,480)),""))</f>
        <v/>
      </c>
      <c r="B466" t="str">
        <f ca="1">IF(_SF_CORE!$A$2="BLOCK",NA(),IFERROR(INDEX('Tableau de bord'!$I:$I,SMALL('Tableau de bord'!#REF!,480)),""))</f>
        <v/>
      </c>
      <c r="C466" t="str">
        <f ca="1">IF(_SF_CORE!$A$2="BLOCK",NA(),IFERROR(_xlfn.SINGLE(INDEX('Tableau de bord'!#REF!,SMALL('Tableau de bord'!#REF!,480))),""))</f>
        <v/>
      </c>
      <c r="D466" t="str">
        <f ca="1">IF(_SF_CORE!$A$2="BLOCK",NA(),IFERROR(INDEX('Tableau de bord'!$D:$D,SMALL('Tableau de bord'!#REF!,480)),""))</f>
        <v/>
      </c>
      <c r="E466" t="str">
        <f ca="1">IF(_SF_CORE!$A$2="BLOCK",NA(),IFERROR(INDEX('Tableau de bord'!$E:$E,SMALL('Tableau de bord'!#REF!,480)),""))</f>
        <v/>
      </c>
    </row>
    <row r="467" spans="1:5" ht="16" x14ac:dyDescent="0.2">
      <c r="A467" s="132" t="str">
        <f ca="1">IF(_SF_CORE!$A$2="BLOCK",NA(),IFERROR(INDEX('Tableau de bord'!$H:$H,SMALL('Tableau de bord'!#REF!,481)),""))</f>
        <v/>
      </c>
      <c r="B467" t="str">
        <f ca="1">IF(_SF_CORE!$A$2="BLOCK",NA(),IFERROR(INDEX('Tableau de bord'!$I:$I,SMALL('Tableau de bord'!#REF!,481)),""))</f>
        <v/>
      </c>
      <c r="C467" t="str">
        <f ca="1">IF(_SF_CORE!$A$2="BLOCK",NA(),IFERROR(_xlfn.SINGLE(INDEX('Tableau de bord'!#REF!,SMALL('Tableau de bord'!#REF!,481))),""))</f>
        <v/>
      </c>
      <c r="D467" t="str">
        <f ca="1">IF(_SF_CORE!$A$2="BLOCK",NA(),IFERROR(INDEX('Tableau de bord'!$D:$D,SMALL('Tableau de bord'!#REF!,481)),""))</f>
        <v/>
      </c>
      <c r="E467" t="str">
        <f ca="1">IF(_SF_CORE!$A$2="BLOCK",NA(),IFERROR(INDEX('Tableau de bord'!$E:$E,SMALL('Tableau de bord'!#REF!,481)),""))</f>
        <v/>
      </c>
    </row>
    <row r="468" spans="1:5" ht="16" x14ac:dyDescent="0.2">
      <c r="A468" s="132" t="str">
        <f ca="1">IF(_SF_CORE!$A$2="BLOCK",NA(),IFERROR(INDEX('Tableau de bord'!$H:$H,SMALL('Tableau de bord'!#REF!,482)),""))</f>
        <v/>
      </c>
      <c r="B468" t="str">
        <f ca="1">IF(_SF_CORE!$A$2="BLOCK",NA(),IFERROR(INDEX('Tableau de bord'!$I:$I,SMALL('Tableau de bord'!#REF!,482)),""))</f>
        <v/>
      </c>
      <c r="C468" t="str">
        <f ca="1">IF(_SF_CORE!$A$2="BLOCK",NA(),IFERROR(_xlfn.SINGLE(INDEX('Tableau de bord'!#REF!,SMALL('Tableau de bord'!#REF!,482))),""))</f>
        <v/>
      </c>
      <c r="D468" t="str">
        <f ca="1">IF(_SF_CORE!$A$2="BLOCK",NA(),IFERROR(INDEX('Tableau de bord'!$D:$D,SMALL('Tableau de bord'!#REF!,482)),""))</f>
        <v/>
      </c>
      <c r="E468" t="str">
        <f ca="1">IF(_SF_CORE!$A$2="BLOCK",NA(),IFERROR(INDEX('Tableau de bord'!$E:$E,SMALL('Tableau de bord'!#REF!,482)),""))</f>
        <v/>
      </c>
    </row>
    <row r="469" spans="1:5" ht="16" x14ac:dyDescent="0.2">
      <c r="A469" s="132" t="str">
        <f ca="1">IF(_SF_CORE!$A$2="BLOCK",NA(),IFERROR(INDEX('Tableau de bord'!$H:$H,SMALL('Tableau de bord'!#REF!,483)),""))</f>
        <v/>
      </c>
      <c r="B469" t="str">
        <f ca="1">IF(_SF_CORE!$A$2="BLOCK",NA(),IFERROR(INDEX('Tableau de bord'!$I:$I,SMALL('Tableau de bord'!#REF!,483)),""))</f>
        <v/>
      </c>
      <c r="C469" t="str">
        <f ca="1">IF(_SF_CORE!$A$2="BLOCK",NA(),IFERROR(_xlfn.SINGLE(INDEX('Tableau de bord'!#REF!,SMALL('Tableau de bord'!#REF!,483))),""))</f>
        <v/>
      </c>
      <c r="D469" t="str">
        <f ca="1">IF(_SF_CORE!$A$2="BLOCK",NA(),IFERROR(INDEX('Tableau de bord'!$D:$D,SMALL('Tableau de bord'!#REF!,483)),""))</f>
        <v/>
      </c>
      <c r="E469" t="str">
        <f ca="1">IF(_SF_CORE!$A$2="BLOCK",NA(),IFERROR(INDEX('Tableau de bord'!$E:$E,SMALL('Tableau de bord'!#REF!,483)),""))</f>
        <v/>
      </c>
    </row>
    <row r="470" spans="1:5" ht="16" x14ac:dyDescent="0.2">
      <c r="A470" s="132" t="str">
        <f ca="1">IF(_SF_CORE!$A$2="BLOCK",NA(),IFERROR(INDEX('Tableau de bord'!$H:$H,SMALL('Tableau de bord'!#REF!,484)),""))</f>
        <v/>
      </c>
      <c r="B470" t="str">
        <f ca="1">IF(_SF_CORE!$A$2="BLOCK",NA(),IFERROR(INDEX('Tableau de bord'!$I:$I,SMALL('Tableau de bord'!#REF!,484)),""))</f>
        <v/>
      </c>
      <c r="C470" t="str">
        <f ca="1">IF(_SF_CORE!$A$2="BLOCK",NA(),IFERROR(_xlfn.SINGLE(INDEX('Tableau de bord'!#REF!,SMALL('Tableau de bord'!#REF!,484))),""))</f>
        <v/>
      </c>
      <c r="D470" t="str">
        <f ca="1">IF(_SF_CORE!$A$2="BLOCK",NA(),IFERROR(INDEX('Tableau de bord'!$D:$D,SMALL('Tableau de bord'!#REF!,484)),""))</f>
        <v/>
      </c>
      <c r="E470" t="str">
        <f ca="1">IF(_SF_CORE!$A$2="BLOCK",NA(),IFERROR(INDEX('Tableau de bord'!$E:$E,SMALL('Tableau de bord'!#REF!,484)),""))</f>
        <v/>
      </c>
    </row>
    <row r="471" spans="1:5" ht="16" x14ac:dyDescent="0.2">
      <c r="A471" s="132" t="str">
        <f ca="1">IF(_SF_CORE!$A$2="BLOCK",NA(),IFERROR(INDEX('Tableau de bord'!$H:$H,SMALL('Tableau de bord'!#REF!,485)),""))</f>
        <v/>
      </c>
      <c r="B471" t="str">
        <f ca="1">IF(_SF_CORE!$A$2="BLOCK",NA(),IFERROR(INDEX('Tableau de bord'!$I:$I,SMALL('Tableau de bord'!#REF!,485)),""))</f>
        <v/>
      </c>
      <c r="C471" t="str">
        <f ca="1">IF(_SF_CORE!$A$2="BLOCK",NA(),IFERROR(_xlfn.SINGLE(INDEX('Tableau de bord'!#REF!,SMALL('Tableau de bord'!#REF!,485))),""))</f>
        <v/>
      </c>
      <c r="D471" t="str">
        <f ca="1">IF(_SF_CORE!$A$2="BLOCK",NA(),IFERROR(INDEX('Tableau de bord'!$D:$D,SMALL('Tableau de bord'!#REF!,485)),""))</f>
        <v/>
      </c>
      <c r="E471" t="str">
        <f ca="1">IF(_SF_CORE!$A$2="BLOCK",NA(),IFERROR(INDEX('Tableau de bord'!$E:$E,SMALL('Tableau de bord'!#REF!,485)),""))</f>
        <v/>
      </c>
    </row>
    <row r="472" spans="1:5" ht="16" x14ac:dyDescent="0.2">
      <c r="A472" s="132" t="str">
        <f ca="1">IF(_SF_CORE!$A$2="BLOCK",NA(),IFERROR(INDEX('Tableau de bord'!$H:$H,SMALL('Tableau de bord'!#REF!,486)),""))</f>
        <v/>
      </c>
      <c r="B472" t="str">
        <f ca="1">IF(_SF_CORE!$A$2="BLOCK",NA(),IFERROR(INDEX('Tableau de bord'!$I:$I,SMALL('Tableau de bord'!#REF!,486)),""))</f>
        <v/>
      </c>
      <c r="C472" t="str">
        <f ca="1">IF(_SF_CORE!$A$2="BLOCK",NA(),IFERROR(_xlfn.SINGLE(INDEX('Tableau de bord'!#REF!,SMALL('Tableau de bord'!#REF!,486))),""))</f>
        <v/>
      </c>
      <c r="D472" t="str">
        <f ca="1">IF(_SF_CORE!$A$2="BLOCK",NA(),IFERROR(INDEX('Tableau de bord'!$D:$D,SMALL('Tableau de bord'!#REF!,486)),""))</f>
        <v/>
      </c>
      <c r="E472" t="str">
        <f ca="1">IF(_SF_CORE!$A$2="BLOCK",NA(),IFERROR(INDEX('Tableau de bord'!$E:$E,SMALL('Tableau de bord'!#REF!,486)),""))</f>
        <v/>
      </c>
    </row>
    <row r="473" spans="1:5" ht="16" x14ac:dyDescent="0.2">
      <c r="A473" s="132" t="str">
        <f ca="1">IF(_SF_CORE!$A$2="BLOCK",NA(),IFERROR(INDEX('Tableau de bord'!$H:$H,SMALL('Tableau de bord'!#REF!,487)),""))</f>
        <v/>
      </c>
      <c r="B473" t="str">
        <f ca="1">IF(_SF_CORE!$A$2="BLOCK",NA(),IFERROR(INDEX('Tableau de bord'!$I:$I,SMALL('Tableau de bord'!#REF!,487)),""))</f>
        <v/>
      </c>
      <c r="C473" t="str">
        <f ca="1">IF(_SF_CORE!$A$2="BLOCK",NA(),IFERROR(_xlfn.SINGLE(INDEX('Tableau de bord'!#REF!,SMALL('Tableau de bord'!#REF!,487))),""))</f>
        <v/>
      </c>
      <c r="D473" t="str">
        <f ca="1">IF(_SF_CORE!$A$2="BLOCK",NA(),IFERROR(INDEX('Tableau de bord'!$D:$D,SMALL('Tableau de bord'!#REF!,487)),""))</f>
        <v/>
      </c>
      <c r="E473" t="str">
        <f ca="1">IF(_SF_CORE!$A$2="BLOCK",NA(),IFERROR(INDEX('Tableau de bord'!$E:$E,SMALL('Tableau de bord'!#REF!,487)),""))</f>
        <v/>
      </c>
    </row>
    <row r="474" spans="1:5" ht="16" x14ac:dyDescent="0.2">
      <c r="A474" s="132" t="str">
        <f ca="1">IF(_SF_CORE!$A$2="BLOCK",NA(),IFERROR(INDEX('Tableau de bord'!$H:$H,SMALL('Tableau de bord'!#REF!,488)),""))</f>
        <v/>
      </c>
      <c r="B474" t="str">
        <f ca="1">IF(_SF_CORE!$A$2="BLOCK",NA(),IFERROR(INDEX('Tableau de bord'!$I:$I,SMALL('Tableau de bord'!#REF!,488)),""))</f>
        <v/>
      </c>
      <c r="C474" t="str">
        <f ca="1">IF(_SF_CORE!$A$2="BLOCK",NA(),IFERROR(_xlfn.SINGLE(INDEX('Tableau de bord'!#REF!,SMALL('Tableau de bord'!#REF!,488))),""))</f>
        <v/>
      </c>
      <c r="D474" t="str">
        <f ca="1">IF(_SF_CORE!$A$2="BLOCK",NA(),IFERROR(INDEX('Tableau de bord'!$D:$D,SMALL('Tableau de bord'!#REF!,488)),""))</f>
        <v/>
      </c>
      <c r="E474" t="str">
        <f ca="1">IF(_SF_CORE!$A$2="BLOCK",NA(),IFERROR(INDEX('Tableau de bord'!$E:$E,SMALL('Tableau de bord'!#REF!,488)),""))</f>
        <v/>
      </c>
    </row>
    <row r="475" spans="1:5" ht="16" x14ac:dyDescent="0.2">
      <c r="A475" s="132" t="str">
        <f ca="1">IF(_SF_CORE!$A$2="BLOCK",NA(),IFERROR(INDEX('Tableau de bord'!$H:$H,SMALL('Tableau de bord'!#REF!,489)),""))</f>
        <v/>
      </c>
      <c r="B475" t="str">
        <f ca="1">IF(_SF_CORE!$A$2="BLOCK",NA(),IFERROR(INDEX('Tableau de bord'!$I:$I,SMALL('Tableau de bord'!#REF!,489)),""))</f>
        <v/>
      </c>
      <c r="C475" t="str">
        <f ca="1">IF(_SF_CORE!$A$2="BLOCK",NA(),IFERROR(_xlfn.SINGLE(INDEX('Tableau de bord'!#REF!,SMALL('Tableau de bord'!#REF!,489))),""))</f>
        <v/>
      </c>
      <c r="D475" t="str">
        <f ca="1">IF(_SF_CORE!$A$2="BLOCK",NA(),IFERROR(INDEX('Tableau de bord'!$D:$D,SMALL('Tableau de bord'!#REF!,489)),""))</f>
        <v/>
      </c>
      <c r="E475" t="str">
        <f ca="1">IF(_SF_CORE!$A$2="BLOCK",NA(),IFERROR(INDEX('Tableau de bord'!$E:$E,SMALL('Tableau de bord'!#REF!,489)),""))</f>
        <v/>
      </c>
    </row>
    <row r="476" spans="1:5" ht="16" x14ac:dyDescent="0.2">
      <c r="A476" s="132" t="str">
        <f ca="1">IF(_SF_CORE!$A$2="BLOCK",NA(),IFERROR(INDEX('Tableau de bord'!$H:$H,SMALL('Tableau de bord'!#REF!,490)),""))</f>
        <v/>
      </c>
      <c r="B476" t="str">
        <f ca="1">IF(_SF_CORE!$A$2="BLOCK",NA(),IFERROR(INDEX('Tableau de bord'!$I:$I,SMALL('Tableau de bord'!#REF!,490)),""))</f>
        <v/>
      </c>
      <c r="C476" t="str">
        <f ca="1">IF(_SF_CORE!$A$2="BLOCK",NA(),IFERROR(_xlfn.SINGLE(INDEX('Tableau de bord'!#REF!,SMALL('Tableau de bord'!#REF!,490))),""))</f>
        <v/>
      </c>
      <c r="D476" t="str">
        <f ca="1">IF(_SF_CORE!$A$2="BLOCK",NA(),IFERROR(INDEX('Tableau de bord'!$D:$D,SMALL('Tableau de bord'!#REF!,490)),""))</f>
        <v/>
      </c>
      <c r="E476" t="str">
        <f ca="1">IF(_SF_CORE!$A$2="BLOCK",NA(),IFERROR(INDEX('Tableau de bord'!$E:$E,SMALL('Tableau de bord'!#REF!,490)),""))</f>
        <v/>
      </c>
    </row>
    <row r="477" spans="1:5" ht="16" x14ac:dyDescent="0.2">
      <c r="A477" s="132" t="str">
        <f ca="1">IF(_SF_CORE!$A$2="BLOCK",NA(),IFERROR(INDEX('Tableau de bord'!$H:$H,SMALL('Tableau de bord'!#REF!,491)),""))</f>
        <v/>
      </c>
      <c r="B477" t="str">
        <f ca="1">IF(_SF_CORE!$A$2="BLOCK",NA(),IFERROR(INDEX('Tableau de bord'!$I:$I,SMALL('Tableau de bord'!#REF!,491)),""))</f>
        <v/>
      </c>
      <c r="C477" t="str">
        <f ca="1">IF(_SF_CORE!$A$2="BLOCK",NA(),IFERROR(_xlfn.SINGLE(INDEX('Tableau de bord'!#REF!,SMALL('Tableau de bord'!#REF!,491))),""))</f>
        <v/>
      </c>
      <c r="D477" t="str">
        <f ca="1">IF(_SF_CORE!$A$2="BLOCK",NA(),IFERROR(INDEX('Tableau de bord'!$D:$D,SMALL('Tableau de bord'!#REF!,491)),""))</f>
        <v/>
      </c>
      <c r="E477" t="str">
        <f ca="1">IF(_SF_CORE!$A$2="BLOCK",NA(),IFERROR(INDEX('Tableau de bord'!$E:$E,SMALL('Tableau de bord'!#REF!,491)),""))</f>
        <v/>
      </c>
    </row>
    <row r="478" spans="1:5" ht="16" x14ac:dyDescent="0.2">
      <c r="A478" s="132" t="str">
        <f ca="1">IF(_SF_CORE!$A$2="BLOCK",NA(),IFERROR(INDEX('Tableau de bord'!$H:$H,SMALL('Tableau de bord'!#REF!,492)),""))</f>
        <v/>
      </c>
      <c r="B478" t="str">
        <f ca="1">IF(_SF_CORE!$A$2="BLOCK",NA(),IFERROR(INDEX('Tableau de bord'!$I:$I,SMALL('Tableau de bord'!#REF!,492)),""))</f>
        <v/>
      </c>
      <c r="C478" t="str">
        <f ca="1">IF(_SF_CORE!$A$2="BLOCK",NA(),IFERROR(_xlfn.SINGLE(INDEX('Tableau de bord'!#REF!,SMALL('Tableau de bord'!#REF!,492))),""))</f>
        <v/>
      </c>
      <c r="D478" t="str">
        <f ca="1">IF(_SF_CORE!$A$2="BLOCK",NA(),IFERROR(INDEX('Tableau de bord'!$D:$D,SMALL('Tableau de bord'!#REF!,492)),""))</f>
        <v/>
      </c>
      <c r="E478" t="str">
        <f ca="1">IF(_SF_CORE!$A$2="BLOCK",NA(),IFERROR(INDEX('Tableau de bord'!$E:$E,SMALL('Tableau de bord'!#REF!,492)),""))</f>
        <v/>
      </c>
    </row>
    <row r="479" spans="1:5" ht="16" x14ac:dyDescent="0.2">
      <c r="A479" s="132" t="str">
        <f ca="1">IF(_SF_CORE!$A$2="BLOCK",NA(),IFERROR(INDEX('Tableau de bord'!$H:$H,SMALL('Tableau de bord'!#REF!,493)),""))</f>
        <v/>
      </c>
      <c r="B479" t="str">
        <f ca="1">IF(_SF_CORE!$A$2="BLOCK",NA(),IFERROR(INDEX('Tableau de bord'!$I:$I,SMALL('Tableau de bord'!#REF!,493)),""))</f>
        <v/>
      </c>
      <c r="C479" t="str">
        <f ca="1">IF(_SF_CORE!$A$2="BLOCK",NA(),IFERROR(_xlfn.SINGLE(INDEX('Tableau de bord'!#REF!,SMALL('Tableau de bord'!#REF!,493))),""))</f>
        <v/>
      </c>
      <c r="D479" t="str">
        <f ca="1">IF(_SF_CORE!$A$2="BLOCK",NA(),IFERROR(INDEX('Tableau de bord'!$D:$D,SMALL('Tableau de bord'!#REF!,493)),""))</f>
        <v/>
      </c>
      <c r="E479" t="str">
        <f ca="1">IF(_SF_CORE!$A$2="BLOCK",NA(),IFERROR(INDEX('Tableau de bord'!$E:$E,SMALL('Tableau de bord'!#REF!,493)),""))</f>
        <v/>
      </c>
    </row>
    <row r="480" spans="1:5" ht="16" x14ac:dyDescent="0.2">
      <c r="A480" s="132" t="str">
        <f ca="1">IF(_SF_CORE!$A$2="BLOCK",NA(),IFERROR(INDEX('Tableau de bord'!$H:$H,SMALL('Tableau de bord'!#REF!,494)),""))</f>
        <v/>
      </c>
      <c r="B480" t="str">
        <f ca="1">IF(_SF_CORE!$A$2="BLOCK",NA(),IFERROR(INDEX('Tableau de bord'!$I:$I,SMALL('Tableau de bord'!#REF!,494)),""))</f>
        <v/>
      </c>
      <c r="C480" t="str">
        <f ca="1">IF(_SF_CORE!$A$2="BLOCK",NA(),IFERROR(_xlfn.SINGLE(INDEX('Tableau de bord'!#REF!,SMALL('Tableau de bord'!#REF!,494))),""))</f>
        <v/>
      </c>
      <c r="D480" t="str">
        <f ca="1">IF(_SF_CORE!$A$2="BLOCK",NA(),IFERROR(INDEX('Tableau de bord'!$D:$D,SMALL('Tableau de bord'!#REF!,494)),""))</f>
        <v/>
      </c>
      <c r="E480" t="str">
        <f ca="1">IF(_SF_CORE!$A$2="BLOCK",NA(),IFERROR(INDEX('Tableau de bord'!$E:$E,SMALL('Tableau de bord'!#REF!,494)),""))</f>
        <v/>
      </c>
    </row>
    <row r="481" spans="1:5" ht="16" x14ac:dyDescent="0.2">
      <c r="A481" s="132" t="str">
        <f ca="1">IF(_SF_CORE!$A$2="BLOCK",NA(),IFERROR(INDEX('Tableau de bord'!$H:$H,SMALL('Tableau de bord'!#REF!,495)),""))</f>
        <v/>
      </c>
      <c r="B481" t="str">
        <f ca="1">IF(_SF_CORE!$A$2="BLOCK",NA(),IFERROR(INDEX('Tableau de bord'!$I:$I,SMALL('Tableau de bord'!#REF!,495)),""))</f>
        <v/>
      </c>
      <c r="C481" t="str">
        <f ca="1">IF(_SF_CORE!$A$2="BLOCK",NA(),IFERROR(_xlfn.SINGLE(INDEX('Tableau de bord'!#REF!,SMALL('Tableau de bord'!#REF!,495))),""))</f>
        <v/>
      </c>
      <c r="D481" t="str">
        <f ca="1">IF(_SF_CORE!$A$2="BLOCK",NA(),IFERROR(INDEX('Tableau de bord'!$D:$D,SMALL('Tableau de bord'!#REF!,495)),""))</f>
        <v/>
      </c>
      <c r="E481" t="str">
        <f ca="1">IF(_SF_CORE!$A$2="BLOCK",NA(),IFERROR(INDEX('Tableau de bord'!$E:$E,SMALL('Tableau de bord'!#REF!,495)),""))</f>
        <v/>
      </c>
    </row>
    <row r="482" spans="1:5" ht="16" x14ac:dyDescent="0.2">
      <c r="A482" s="132" t="str">
        <f ca="1">IF(_SF_CORE!$A$2="BLOCK",NA(),IFERROR(INDEX('Tableau de bord'!$H:$H,SMALL('Tableau de bord'!#REF!,496)),""))</f>
        <v/>
      </c>
      <c r="B482" t="str">
        <f ca="1">IF(_SF_CORE!$A$2="BLOCK",NA(),IFERROR(INDEX('Tableau de bord'!$I:$I,SMALL('Tableau de bord'!#REF!,496)),""))</f>
        <v/>
      </c>
      <c r="C482" t="str">
        <f ca="1">IF(_SF_CORE!$A$2="BLOCK",NA(),IFERROR(_xlfn.SINGLE(INDEX('Tableau de bord'!#REF!,SMALL('Tableau de bord'!#REF!,496))),""))</f>
        <v/>
      </c>
      <c r="D482" t="str">
        <f ca="1">IF(_SF_CORE!$A$2="BLOCK",NA(),IFERROR(INDEX('Tableau de bord'!$D:$D,SMALL('Tableau de bord'!#REF!,496)),""))</f>
        <v/>
      </c>
      <c r="E482" t="str">
        <f ca="1">IF(_SF_CORE!$A$2="BLOCK",NA(),IFERROR(INDEX('Tableau de bord'!$E:$E,SMALL('Tableau de bord'!#REF!,496)),""))</f>
        <v/>
      </c>
    </row>
    <row r="483" spans="1:5" ht="16" x14ac:dyDescent="0.2">
      <c r="A483" s="132" t="str">
        <f ca="1">IF(_SF_CORE!$A$2="BLOCK",NA(),IFERROR(INDEX('Tableau de bord'!$H:$H,SMALL('Tableau de bord'!#REF!,497)),""))</f>
        <v/>
      </c>
      <c r="B483" t="str">
        <f ca="1">IF(_SF_CORE!$A$2="BLOCK",NA(),IFERROR(INDEX('Tableau de bord'!$I:$I,SMALL('Tableau de bord'!#REF!,497)),""))</f>
        <v/>
      </c>
      <c r="C483" t="str">
        <f ca="1">IF(_SF_CORE!$A$2="BLOCK",NA(),IFERROR(_xlfn.SINGLE(INDEX('Tableau de bord'!#REF!,SMALL('Tableau de bord'!#REF!,497))),""))</f>
        <v/>
      </c>
      <c r="D483" t="str">
        <f ca="1">IF(_SF_CORE!$A$2="BLOCK",NA(),IFERROR(INDEX('Tableau de bord'!$D:$D,SMALL('Tableau de bord'!#REF!,497)),""))</f>
        <v/>
      </c>
      <c r="E483" t="str">
        <f ca="1">IF(_SF_CORE!$A$2="BLOCK",NA(),IFERROR(INDEX('Tableau de bord'!$E:$E,SMALL('Tableau de bord'!#REF!,497)),""))</f>
        <v/>
      </c>
    </row>
    <row r="484" spans="1:5" ht="16" x14ac:dyDescent="0.2">
      <c r="A484" s="132" t="str">
        <f ca="1">IF(_SF_CORE!$A$2="BLOCK",NA(),IFERROR(INDEX('Tableau de bord'!$H:$H,SMALL('Tableau de bord'!#REF!,498)),""))</f>
        <v/>
      </c>
      <c r="B484" t="str">
        <f ca="1">IF(_SF_CORE!$A$2="BLOCK",NA(),IFERROR(INDEX('Tableau de bord'!$I:$I,SMALL('Tableau de bord'!#REF!,498)),""))</f>
        <v/>
      </c>
      <c r="C484" t="str">
        <f ca="1">IF(_SF_CORE!$A$2="BLOCK",NA(),IFERROR(_xlfn.SINGLE(INDEX('Tableau de bord'!#REF!,SMALL('Tableau de bord'!#REF!,498))),""))</f>
        <v/>
      </c>
      <c r="D484" t="str">
        <f ca="1">IF(_SF_CORE!$A$2="BLOCK",NA(),IFERROR(INDEX('Tableau de bord'!$D:$D,SMALL('Tableau de bord'!#REF!,498)),""))</f>
        <v/>
      </c>
      <c r="E484" t="str">
        <f ca="1">IF(_SF_CORE!$A$2="BLOCK",NA(),IFERROR(INDEX('Tableau de bord'!$E:$E,SMALL('Tableau de bord'!#REF!,498)),""))</f>
        <v/>
      </c>
    </row>
    <row r="485" spans="1:5" ht="16" x14ac:dyDescent="0.2">
      <c r="A485" s="132" t="str">
        <f ca="1">IF(_SF_CORE!$A$2="BLOCK",NA(),IFERROR(INDEX('Tableau de bord'!$H:$H,SMALL('Tableau de bord'!#REF!,499)),""))</f>
        <v/>
      </c>
      <c r="B485" t="str">
        <f ca="1">IF(_SF_CORE!$A$2="BLOCK",NA(),IFERROR(INDEX('Tableau de bord'!$I:$I,SMALL('Tableau de bord'!#REF!,499)),""))</f>
        <v/>
      </c>
      <c r="C485" t="str">
        <f ca="1">IF(_SF_CORE!$A$2="BLOCK",NA(),IFERROR(_xlfn.SINGLE(INDEX('Tableau de bord'!#REF!,SMALL('Tableau de bord'!#REF!,499))),""))</f>
        <v/>
      </c>
      <c r="D485" t="str">
        <f ca="1">IF(_SF_CORE!$A$2="BLOCK",NA(),IFERROR(INDEX('Tableau de bord'!$D:$D,SMALL('Tableau de bord'!#REF!,499)),""))</f>
        <v/>
      </c>
      <c r="E485" t="str">
        <f ca="1">IF(_SF_CORE!$A$2="BLOCK",NA(),IFERROR(INDEX('Tableau de bord'!$E:$E,SMALL('Tableau de bord'!#REF!,499)),""))</f>
        <v/>
      </c>
    </row>
    <row r="486" spans="1:5" ht="16" x14ac:dyDescent="0.2">
      <c r="A486" s="132" t="str">
        <f ca="1">IF(_SF_CORE!$A$2="BLOCK",NA(),IFERROR(INDEX('Tableau de bord'!$H:$H,SMALL('Tableau de bord'!#REF!,500)),""))</f>
        <v/>
      </c>
      <c r="B486" t="str">
        <f ca="1">IF(_SF_CORE!$A$2="BLOCK",NA(),IFERROR(INDEX('Tableau de bord'!$I:$I,SMALL('Tableau de bord'!#REF!,500)),""))</f>
        <v/>
      </c>
      <c r="C486" t="str">
        <f ca="1">IF(_SF_CORE!$A$2="BLOCK",NA(),IFERROR(_xlfn.SINGLE(INDEX('Tableau de bord'!#REF!,SMALL('Tableau de bord'!#REF!,500))),""))</f>
        <v/>
      </c>
      <c r="D486" t="str">
        <f ca="1">IF(_SF_CORE!$A$2="BLOCK",NA(),IFERROR(INDEX('Tableau de bord'!$D:$D,SMALL('Tableau de bord'!#REF!,500)),""))</f>
        <v/>
      </c>
      <c r="E486" t="str">
        <f ca="1">IF(_SF_CORE!$A$2="BLOCK",NA(),IFERROR(INDEX('Tableau de bord'!$E:$E,SMALL('Tableau de bord'!#REF!,500)),""))</f>
        <v/>
      </c>
    </row>
  </sheetData>
  <sheetProtection password="DE83" sheet="1" objects="1" scenarios="1" formatCells="0" formatColumns="0" formatRows="0" insertColumns="0" insertRows="0" insertHyperlinks="0" deleteColumns="0" deleteRows="0" sort="0" autoFilter="0" pivotTables="0"/>
  <conditionalFormatting sqref="D3:D7">
    <cfRule type="expression" dxfId="34" priority="8">
      <formula>AND(D3&lt;&gt;"",ISNUMBER(D3),D3&gt;0,D3&lt;=60)</formula>
    </cfRule>
    <cfRule type="expression" dxfId="33" priority="9">
      <formula>AND(D3&lt;&gt;"",ISNUMBER(D3),D3&gt;60)</formula>
    </cfRule>
  </conditionalFormatting>
  <conditionalFormatting sqref="D9:D15">
    <cfRule type="expression" dxfId="32" priority="13">
      <formula>AND(D9&lt;&gt;"",ISNUMBER(D9),D9&gt;0,D9&lt;=60)</formula>
    </cfRule>
    <cfRule type="expression" dxfId="31" priority="14">
      <formula>AND(D9&lt;&gt;"",ISNUMBER(D9),D9&gt;60)</formula>
    </cfRule>
  </conditionalFormatting>
  <conditionalFormatting sqref="D18">
    <cfRule type="expression" dxfId="30" priority="3">
      <formula>AND(D18&lt;&gt;"",ISNUMBER(D18),D18&gt;0,D18&lt;=60)</formula>
    </cfRule>
    <cfRule type="expression" dxfId="29" priority="4">
      <formula>AND(D18&lt;&gt;"",ISNUMBER(D18),D18&gt;60)</formula>
    </cfRule>
  </conditionalFormatting>
  <conditionalFormatting sqref="D3:E7">
    <cfRule type="expression" dxfId="28" priority="7">
      <formula>AND(D3&lt;&gt;"",ISNUMBER(D3),D3&lt;=0)</formula>
    </cfRule>
  </conditionalFormatting>
  <conditionalFormatting sqref="D9:E15">
    <cfRule type="expression" dxfId="27" priority="12">
      <formula>AND(D9&lt;&gt;"",ISNUMBER(D9),D9&lt;=0)</formula>
    </cfRule>
  </conditionalFormatting>
  <conditionalFormatting sqref="D18:E18">
    <cfRule type="expression" dxfId="26" priority="2">
      <formula>AND(D18&lt;&gt;"",ISNUMBER(D18),D18&lt;=0)</formula>
    </cfRule>
  </conditionalFormatting>
  <conditionalFormatting sqref="E3:E7">
    <cfRule type="expression" dxfId="25" priority="10">
      <formula>AND(E3&lt;&gt;"",ISNUMBER(E3),E3&gt;0,E3&lt;=20)</formula>
    </cfRule>
    <cfRule type="expression" dxfId="24" priority="11">
      <formula>AND(E3&lt;&gt;"",ISNUMBER(E3),E3&gt;20)</formula>
    </cfRule>
  </conditionalFormatting>
  <conditionalFormatting sqref="E9:E15">
    <cfRule type="expression" dxfId="23" priority="15">
      <formula>AND(E9&lt;&gt;"",ISNUMBER(E9),E9&gt;0,E9&lt;=20)</formula>
    </cfRule>
    <cfRule type="expression" dxfId="22" priority="16">
      <formula>AND(E9&lt;&gt;"",ISNUMBER(E9),E9&gt;20)</formula>
    </cfRule>
  </conditionalFormatting>
  <conditionalFormatting sqref="E18">
    <cfRule type="expression" dxfId="21" priority="5">
      <formula>AND(E18&lt;&gt;"",ISNUMBER(E18),E18&gt;0,E18&lt;=20)</formula>
    </cfRule>
    <cfRule type="expression" dxfId="20" priority="6">
      <formula>AND(E18&lt;&gt;"",ISNUMBER(E18),E18&gt;20)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018"/>
  <sheetViews>
    <sheetView zoomScaleNormal="100" workbookViewId="0">
      <selection activeCell="H7" sqref="H7"/>
    </sheetView>
  </sheetViews>
  <sheetFormatPr baseColWidth="10" defaultColWidth="11" defaultRowHeight="15.75" customHeight="1" x14ac:dyDescent="0.2"/>
  <cols>
    <col min="1" max="1" width="4.83203125" style="11" customWidth="1"/>
    <col min="2" max="2" width="23.33203125" hidden="1" customWidth="1"/>
    <col min="3" max="3" width="17.33203125" hidden="1" customWidth="1"/>
    <col min="4" max="4" width="19" style="20" customWidth="1"/>
    <col min="5" max="5" width="17.83203125" style="20" customWidth="1"/>
    <col min="6" max="6" width="16.83203125" style="20" hidden="1" customWidth="1"/>
    <col min="7" max="7" width="21.83203125" style="20" hidden="1" customWidth="1"/>
    <col min="8" max="8" width="20.6640625" style="216" customWidth="1"/>
    <col min="9" max="9" width="11" style="201"/>
    <col min="10" max="10" width="88.33203125" style="20" customWidth="1"/>
    <col min="11" max="11" width="4.1640625" style="11" customWidth="1"/>
    <col min="12" max="12" width="11" style="11"/>
    <col min="13" max="13" width="10.5" style="11" hidden="1" customWidth="1"/>
    <col min="14" max="17" width="11" style="11"/>
  </cols>
  <sheetData>
    <row r="1" spans="1:72" ht="96.75" customHeight="1" x14ac:dyDescent="0.2">
      <c r="B1" s="200" t="s">
        <v>111</v>
      </c>
      <c r="C1" s="200"/>
      <c r="D1" s="200"/>
      <c r="E1" s="200"/>
      <c r="F1" s="200"/>
      <c r="G1" s="200"/>
      <c r="H1" s="200"/>
      <c r="I1" s="200"/>
      <c r="J1" s="200"/>
      <c r="R1" s="11"/>
      <c r="S1" s="11"/>
      <c r="T1" s="11"/>
      <c r="U1" s="11"/>
      <c r="V1" s="11"/>
      <c r="W1" s="11"/>
      <c r="X1" s="11"/>
      <c r="Y1" s="11"/>
    </row>
    <row r="2" spans="1:72" ht="15" customHeight="1" x14ac:dyDescent="0.2">
      <c r="D2" s="164" t="s">
        <v>41</v>
      </c>
      <c r="E2" s="165" t="s">
        <v>112</v>
      </c>
      <c r="F2" s="166"/>
      <c r="G2" s="167"/>
      <c r="H2" s="168" t="s">
        <v>103</v>
      </c>
      <c r="I2" s="167" t="s">
        <v>104</v>
      </c>
      <c r="J2" s="169" t="s">
        <v>113</v>
      </c>
      <c r="R2" s="11"/>
      <c r="S2" s="11"/>
      <c r="T2" s="11"/>
      <c r="U2" s="11"/>
      <c r="V2" s="11"/>
      <c r="W2" s="11"/>
      <c r="X2" s="11"/>
      <c r="Y2" s="11"/>
    </row>
    <row r="3" spans="1:72" s="54" customFormat="1" ht="19.5" customHeight="1" x14ac:dyDescent="0.2">
      <c r="A3" s="70"/>
      <c r="B3" s="88">
        <v>1</v>
      </c>
      <c r="C3" s="89">
        <v>100</v>
      </c>
      <c r="D3" s="170"/>
      <c r="E3" s="171"/>
      <c r="F3" s="171"/>
      <c r="G3" s="171"/>
      <c r="H3" s="172"/>
      <c r="I3" s="173"/>
      <c r="J3" s="174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</row>
    <row r="4" spans="1:72" s="54" customFormat="1" ht="21" customHeight="1" x14ac:dyDescent="0.2">
      <c r="A4" s="70"/>
      <c r="B4" s="101"/>
      <c r="C4" s="102">
        <v>100</v>
      </c>
      <c r="D4" s="170"/>
      <c r="E4" s="171"/>
      <c r="F4" s="171"/>
      <c r="G4" s="171"/>
      <c r="H4" s="172"/>
      <c r="I4" s="173"/>
      <c r="J4" s="174"/>
      <c r="K4" s="53"/>
      <c r="L4" s="53"/>
      <c r="M4" s="53"/>
      <c r="N4" s="53"/>
      <c r="O4" s="53"/>
      <c r="P4" s="53"/>
      <c r="Q4" s="105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</row>
    <row r="5" spans="1:72" s="54" customFormat="1" ht="19.5" customHeight="1" x14ac:dyDescent="0.2">
      <c r="A5" s="70"/>
      <c r="B5" s="88">
        <v>1</v>
      </c>
      <c r="C5" s="89">
        <v>100</v>
      </c>
      <c r="D5" s="170"/>
      <c r="E5" s="171"/>
      <c r="F5" s="171"/>
      <c r="G5" s="171"/>
      <c r="H5" s="172"/>
      <c r="I5" s="173"/>
      <c r="J5" s="174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</row>
    <row r="6" spans="1:72" s="54" customFormat="1" ht="19.5" customHeight="1" x14ac:dyDescent="0.2">
      <c r="A6" s="70"/>
      <c r="B6" s="88">
        <v>2</v>
      </c>
      <c r="C6" s="89">
        <v>150</v>
      </c>
      <c r="D6" s="175"/>
      <c r="E6" s="176"/>
      <c r="F6" s="176"/>
      <c r="G6" s="176"/>
      <c r="H6" s="177"/>
      <c r="I6" s="178"/>
      <c r="J6" s="179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</row>
    <row r="7" spans="1:72" s="54" customFormat="1" ht="19.5" customHeight="1" x14ac:dyDescent="0.2">
      <c r="A7" s="70"/>
      <c r="B7" s="88">
        <v>2</v>
      </c>
      <c r="C7" s="89">
        <v>150</v>
      </c>
      <c r="D7" s="272"/>
      <c r="E7" s="273"/>
      <c r="F7" s="273"/>
      <c r="G7" s="273"/>
      <c r="H7" s="274"/>
      <c r="I7" s="275"/>
      <c r="J7" s="276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</row>
    <row r="8" spans="1:72" s="54" customFormat="1" ht="19.5" customHeight="1" x14ac:dyDescent="0.2">
      <c r="A8" s="53"/>
      <c r="B8" s="88">
        <v>1</v>
      </c>
      <c r="C8" s="89">
        <v>100</v>
      </c>
      <c r="D8" s="272"/>
      <c r="E8" s="273"/>
      <c r="F8" s="273"/>
      <c r="G8" s="273"/>
      <c r="H8" s="274"/>
      <c r="I8" s="275"/>
      <c r="J8" s="276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72" s="54" customFormat="1" ht="19.5" customHeight="1" x14ac:dyDescent="0.2">
      <c r="A9" s="53"/>
      <c r="D9" s="277"/>
      <c r="E9" s="278"/>
      <c r="F9" s="279"/>
      <c r="G9" s="280"/>
      <c r="H9" s="274"/>
      <c r="I9" s="275"/>
      <c r="J9" s="276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72" s="54" customFormat="1" ht="19.5" customHeight="1" x14ac:dyDescent="0.2">
      <c r="A10" s="53"/>
      <c r="D10" s="272"/>
      <c r="E10" s="273"/>
      <c r="F10" s="273"/>
      <c r="G10" s="273"/>
      <c r="H10" s="274"/>
      <c r="I10" s="275"/>
      <c r="J10" s="276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72" s="54" customFormat="1" ht="19.5" customHeight="1" x14ac:dyDescent="0.2">
      <c r="A11" s="53"/>
      <c r="D11" s="272"/>
      <c r="E11" s="273"/>
      <c r="F11" s="273"/>
      <c r="G11" s="273"/>
      <c r="H11" s="274"/>
      <c r="I11" s="275"/>
      <c r="J11" s="276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72" s="54" customFormat="1" ht="19.5" customHeight="1" x14ac:dyDescent="0.2">
      <c r="A12" s="53"/>
      <c r="D12" s="272"/>
      <c r="E12" s="273"/>
      <c r="F12" s="273"/>
      <c r="G12" s="273"/>
      <c r="H12" s="274"/>
      <c r="I12" s="275"/>
      <c r="J12" s="276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72" s="54" customFormat="1" ht="19.5" customHeight="1" x14ac:dyDescent="0.2">
      <c r="A13" s="53"/>
      <c r="D13" s="277"/>
      <c r="E13" s="278"/>
      <c r="F13" s="279"/>
      <c r="G13" s="280"/>
      <c r="H13" s="274"/>
      <c r="I13" s="275"/>
      <c r="J13" s="276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72" s="54" customFormat="1" ht="19.5" customHeight="1" x14ac:dyDescent="0.2">
      <c r="A14" s="53"/>
      <c r="D14" s="272"/>
      <c r="E14" s="273"/>
      <c r="F14" s="273"/>
      <c r="G14" s="273"/>
      <c r="H14" s="274"/>
      <c r="I14" s="275"/>
      <c r="J14" s="276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72" s="54" customFormat="1" ht="19.5" customHeight="1" x14ac:dyDescent="0.2">
      <c r="A15" s="53"/>
      <c r="D15" s="272"/>
      <c r="E15" s="273"/>
      <c r="F15" s="273"/>
      <c r="G15" s="273"/>
      <c r="H15" s="274"/>
      <c r="I15" s="275"/>
      <c r="J15" s="276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72" s="54" customFormat="1" ht="19.5" customHeight="1" x14ac:dyDescent="0.2">
      <c r="A16" s="53"/>
      <c r="D16" s="281"/>
      <c r="E16" s="282"/>
      <c r="F16" s="282"/>
      <c r="G16" s="282"/>
      <c r="H16" s="283"/>
      <c r="I16" s="284"/>
      <c r="J16" s="285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s="181" customFormat="1" ht="48.75" customHeight="1" x14ac:dyDescent="0.2">
      <c r="A17" s="180"/>
      <c r="D17" s="286" t="str">
        <f ca="1">IF(_SF_CORE!$A$2="BLOCK","🚫 Fichier bloqué : Excel uniquement","Activation complète dans la version PRO")</f>
        <v>Activation complète dans la version PRO</v>
      </c>
      <c r="E17" s="286"/>
      <c r="F17" s="286"/>
      <c r="G17" s="286"/>
      <c r="H17" s="286"/>
      <c r="I17" s="286"/>
      <c r="J17" s="286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</row>
    <row r="18" spans="1:25" s="54" customFormat="1" ht="19.5" customHeight="1" x14ac:dyDescent="0.2">
      <c r="A18" s="53"/>
      <c r="D18" s="287"/>
      <c r="E18" s="288"/>
      <c r="F18" s="288"/>
      <c r="G18" s="288"/>
      <c r="H18" s="289"/>
      <c r="I18" s="290"/>
      <c r="J18" s="291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s="54" customFormat="1" ht="19.5" customHeight="1" x14ac:dyDescent="0.2">
      <c r="A19" s="53"/>
      <c r="D19" s="272"/>
      <c r="E19" s="273"/>
      <c r="F19" s="273"/>
      <c r="G19" s="273"/>
      <c r="H19" s="274"/>
      <c r="I19" s="275"/>
      <c r="J19" s="276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s="54" customFormat="1" ht="19.5" customHeight="1" x14ac:dyDescent="0.2">
      <c r="A20" s="53"/>
      <c r="D20" s="272"/>
      <c r="E20" s="273"/>
      <c r="F20" s="273"/>
      <c r="G20" s="273"/>
      <c r="H20" s="274"/>
      <c r="I20" s="275"/>
      <c r="J20" s="276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s="54" customFormat="1" ht="19.5" customHeight="1" x14ac:dyDescent="0.2">
      <c r="A21" s="53"/>
      <c r="D21" s="272"/>
      <c r="E21" s="273"/>
      <c r="F21" s="273"/>
      <c r="G21" s="273"/>
      <c r="H21" s="274"/>
      <c r="I21" s="275"/>
      <c r="J21" s="276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s="54" customFormat="1" ht="19.5" customHeight="1" x14ac:dyDescent="0.2">
      <c r="A22" s="53"/>
      <c r="D22" s="272"/>
      <c r="E22" s="273"/>
      <c r="F22" s="273"/>
      <c r="G22" s="273"/>
      <c r="H22" s="274"/>
      <c r="I22" s="275"/>
      <c r="J22" s="276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s="54" customFormat="1" ht="19.5" customHeight="1" x14ac:dyDescent="0.2">
      <c r="A23" s="53"/>
      <c r="D23" s="272"/>
      <c r="E23" s="273"/>
      <c r="F23" s="273"/>
      <c r="G23" s="273"/>
      <c r="H23" s="274"/>
      <c r="I23" s="275"/>
      <c r="J23" s="276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s="54" customFormat="1" ht="19.5" customHeight="1" x14ac:dyDescent="0.2">
      <c r="A24" s="53"/>
      <c r="D24" s="272"/>
      <c r="E24" s="273"/>
      <c r="F24" s="273"/>
      <c r="G24" s="273"/>
      <c r="H24" s="274"/>
      <c r="I24" s="275"/>
      <c r="J24" s="276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s="54" customFormat="1" ht="19.5" customHeight="1" x14ac:dyDescent="0.2">
      <c r="A25" s="53"/>
      <c r="D25" s="272"/>
      <c r="E25" s="273"/>
      <c r="F25" s="273"/>
      <c r="G25" s="273"/>
      <c r="H25" s="274"/>
      <c r="I25" s="275"/>
      <c r="J25" s="276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s="54" customFormat="1" ht="19.5" customHeight="1" x14ac:dyDescent="0.2">
      <c r="A26" s="53"/>
      <c r="D26" s="272"/>
      <c r="E26" s="273"/>
      <c r="F26" s="273"/>
      <c r="G26" s="273"/>
      <c r="H26" s="274"/>
      <c r="I26" s="275"/>
      <c r="J26" s="276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s="54" customFormat="1" ht="19.5" customHeight="1" x14ac:dyDescent="0.2">
      <c r="A27" s="53"/>
      <c r="D27" s="272"/>
      <c r="E27" s="273"/>
      <c r="F27" s="273"/>
      <c r="G27" s="273"/>
      <c r="H27" s="274"/>
      <c r="I27" s="275"/>
      <c r="J27" s="276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s="54" customFormat="1" ht="19.5" customHeight="1" x14ac:dyDescent="0.2">
      <c r="A28" s="53"/>
      <c r="D28" s="272"/>
      <c r="E28" s="273"/>
      <c r="F28" s="273"/>
      <c r="G28" s="273"/>
      <c r="H28" s="274"/>
      <c r="I28" s="275"/>
      <c r="J28" s="276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s="54" customFormat="1" ht="19.5" customHeight="1" x14ac:dyDescent="0.2">
      <c r="A29" s="53"/>
      <c r="D29" s="272"/>
      <c r="E29" s="273"/>
      <c r="F29" s="273"/>
      <c r="G29" s="273"/>
      <c r="H29" s="274"/>
      <c r="I29" s="275"/>
      <c r="J29" s="276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s="54" customFormat="1" ht="19.5" customHeight="1" x14ac:dyDescent="0.2">
      <c r="A30" s="53"/>
      <c r="D30" s="272"/>
      <c r="E30" s="273"/>
      <c r="F30" s="273"/>
      <c r="G30" s="273"/>
      <c r="H30" s="274"/>
      <c r="I30" s="275"/>
      <c r="J30" s="276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s="54" customFormat="1" ht="19.5" customHeight="1" x14ac:dyDescent="0.3">
      <c r="A31" s="53"/>
      <c r="D31" s="272"/>
      <c r="E31" s="273"/>
      <c r="F31" s="273"/>
      <c r="G31" s="292"/>
      <c r="H31" s="274"/>
      <c r="I31" s="275"/>
      <c r="J31" s="276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s="54" customFormat="1" ht="19.5" customHeight="1" x14ac:dyDescent="0.2">
      <c r="A32" s="53"/>
      <c r="D32" s="272"/>
      <c r="E32" s="273"/>
      <c r="F32" s="273"/>
      <c r="G32" s="273"/>
      <c r="H32" s="274"/>
      <c r="I32" s="275"/>
      <c r="J32" s="276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s="54" customFormat="1" ht="19.5" customHeight="1" x14ac:dyDescent="0.2">
      <c r="A33" s="53"/>
      <c r="D33" s="272"/>
      <c r="E33" s="273"/>
      <c r="F33" s="273"/>
      <c r="G33" s="273"/>
      <c r="H33" s="274"/>
      <c r="I33" s="275"/>
      <c r="J33" s="276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s="54" customFormat="1" ht="19.5" customHeight="1" x14ac:dyDescent="0.2">
      <c r="A34" s="53"/>
      <c r="D34" s="272"/>
      <c r="E34" s="273"/>
      <c r="F34" s="273"/>
      <c r="G34" s="273"/>
      <c r="H34" s="274"/>
      <c r="I34" s="275"/>
      <c r="J34" s="276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s="54" customFormat="1" ht="19.5" customHeight="1" x14ac:dyDescent="0.2">
      <c r="A35" s="53"/>
      <c r="D35" s="272"/>
      <c r="E35" s="273"/>
      <c r="F35" s="273"/>
      <c r="G35" s="273"/>
      <c r="H35" s="274"/>
      <c r="I35" s="275"/>
      <c r="J35" s="276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s="54" customFormat="1" ht="19.5" customHeight="1" x14ac:dyDescent="0.2">
      <c r="A36" s="53"/>
      <c r="D36" s="272"/>
      <c r="E36" s="273"/>
      <c r="F36" s="273"/>
      <c r="G36" s="273"/>
      <c r="H36" s="274"/>
      <c r="I36" s="275"/>
      <c r="J36" s="276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s="54" customFormat="1" ht="19.5" customHeight="1" x14ac:dyDescent="0.2">
      <c r="A37" s="53"/>
      <c r="D37" s="272"/>
      <c r="E37" s="273"/>
      <c r="F37" s="273"/>
      <c r="G37" s="273"/>
      <c r="H37" s="274"/>
      <c r="I37" s="275"/>
      <c r="J37" s="276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s="54" customFormat="1" ht="19.5" customHeight="1" x14ac:dyDescent="0.2">
      <c r="A38" s="53"/>
      <c r="D38" s="272"/>
      <c r="E38" s="273"/>
      <c r="F38" s="273"/>
      <c r="G38" s="273"/>
      <c r="H38" s="274"/>
      <c r="I38" s="275"/>
      <c r="J38" s="276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s="54" customFormat="1" ht="19.5" customHeight="1" x14ac:dyDescent="0.2">
      <c r="A39" s="53"/>
      <c r="D39" s="272"/>
      <c r="E39" s="273"/>
      <c r="F39" s="273"/>
      <c r="G39" s="273"/>
      <c r="H39" s="274"/>
      <c r="I39" s="275"/>
      <c r="J39" s="276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s="54" customFormat="1" ht="19.5" customHeight="1" x14ac:dyDescent="0.2">
      <c r="A40" s="53"/>
      <c r="D40" s="272"/>
      <c r="E40" s="273"/>
      <c r="F40" s="273"/>
      <c r="G40" s="273"/>
      <c r="H40" s="274"/>
      <c r="I40" s="275"/>
      <c r="J40" s="276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s="54" customFormat="1" ht="19.5" customHeight="1" x14ac:dyDescent="0.2">
      <c r="A41" s="53"/>
      <c r="D41" s="272"/>
      <c r="E41" s="273"/>
      <c r="F41" s="273"/>
      <c r="G41" s="273"/>
      <c r="H41" s="274"/>
      <c r="I41" s="275"/>
      <c r="J41" s="276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s="54" customFormat="1" ht="19.5" customHeight="1" x14ac:dyDescent="0.2">
      <c r="A42" s="53"/>
      <c r="D42" s="272"/>
      <c r="E42" s="273"/>
      <c r="F42" s="273"/>
      <c r="G42" s="273"/>
      <c r="H42" s="274"/>
      <c r="I42" s="275"/>
      <c r="J42" s="276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s="54" customFormat="1" ht="19.5" customHeight="1" x14ac:dyDescent="0.2">
      <c r="A43" s="53"/>
      <c r="D43" s="272"/>
      <c r="E43" s="273"/>
      <c r="F43" s="273"/>
      <c r="G43" s="273"/>
      <c r="H43" s="274"/>
      <c r="I43" s="275"/>
      <c r="J43" s="276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s="54" customFormat="1" ht="19.5" customHeight="1" x14ac:dyDescent="0.2">
      <c r="A44" s="53"/>
      <c r="D44" s="272"/>
      <c r="E44" s="273"/>
      <c r="F44" s="273"/>
      <c r="G44" s="273"/>
      <c r="H44" s="274"/>
      <c r="I44" s="275"/>
      <c r="J44" s="276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s="54" customFormat="1" ht="19.5" customHeight="1" x14ac:dyDescent="0.2">
      <c r="A45" s="53"/>
      <c r="D45" s="272"/>
      <c r="E45" s="273"/>
      <c r="F45" s="273"/>
      <c r="G45" s="273"/>
      <c r="H45" s="274"/>
      <c r="I45" s="275"/>
      <c r="J45" s="276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s="54" customFormat="1" ht="19.5" customHeight="1" x14ac:dyDescent="0.2">
      <c r="A46" s="53"/>
      <c r="D46" s="272"/>
      <c r="E46" s="273"/>
      <c r="F46" s="273"/>
      <c r="G46" s="273"/>
      <c r="H46" s="274"/>
      <c r="I46" s="275"/>
      <c r="J46" s="276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s="54" customFormat="1" ht="19.5" customHeight="1" x14ac:dyDescent="0.2">
      <c r="A47" s="53"/>
      <c r="D47" s="272"/>
      <c r="E47" s="273"/>
      <c r="F47" s="273"/>
      <c r="G47" s="273"/>
      <c r="H47" s="274"/>
      <c r="I47" s="293"/>
      <c r="J47" s="276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s="54" customFormat="1" ht="19.5" customHeight="1" x14ac:dyDescent="0.2">
      <c r="A48" s="53"/>
      <c r="D48" s="272"/>
      <c r="E48" s="273"/>
      <c r="F48" s="273"/>
      <c r="G48" s="273"/>
      <c r="H48" s="274"/>
      <c r="I48" s="293"/>
      <c r="J48" s="276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s="54" customFormat="1" ht="19.5" customHeight="1" x14ac:dyDescent="0.2">
      <c r="A49" s="53"/>
      <c r="D49" s="272"/>
      <c r="E49" s="273"/>
      <c r="F49" s="273"/>
      <c r="G49" s="273"/>
      <c r="H49" s="274"/>
      <c r="I49" s="293"/>
      <c r="J49" s="276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s="54" customFormat="1" ht="19.5" customHeight="1" x14ac:dyDescent="0.2">
      <c r="A50" s="53"/>
      <c r="D50" s="272"/>
      <c r="E50" s="273"/>
      <c r="F50" s="273"/>
      <c r="G50" s="273"/>
      <c r="H50" s="274"/>
      <c r="I50" s="293"/>
      <c r="J50" s="276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s="54" customFormat="1" ht="19.5" customHeight="1" x14ac:dyDescent="0.2">
      <c r="A51" s="53"/>
      <c r="D51" s="272"/>
      <c r="E51" s="273"/>
      <c r="F51" s="273"/>
      <c r="G51" s="273"/>
      <c r="H51" s="274"/>
      <c r="I51" s="293"/>
      <c r="J51" s="276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s="54" customFormat="1" ht="19.5" customHeight="1" x14ac:dyDescent="0.2">
      <c r="A52" s="53"/>
      <c r="D52" s="272"/>
      <c r="E52" s="273"/>
      <c r="F52" s="273"/>
      <c r="G52" s="273"/>
      <c r="H52" s="274"/>
      <c r="I52" s="293"/>
      <c r="J52" s="276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s="54" customFormat="1" ht="19.5" customHeight="1" x14ac:dyDescent="0.2">
      <c r="A53" s="53"/>
      <c r="D53" s="272"/>
      <c r="E53" s="273"/>
      <c r="F53" s="273"/>
      <c r="G53" s="273"/>
      <c r="H53" s="274"/>
      <c r="I53" s="293"/>
      <c r="J53" s="276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s="54" customFormat="1" ht="19.5" customHeight="1" x14ac:dyDescent="0.2">
      <c r="A54" s="53"/>
      <c r="D54" s="272"/>
      <c r="E54" s="273"/>
      <c r="F54" s="273"/>
      <c r="G54" s="273"/>
      <c r="H54" s="274"/>
      <c r="I54" s="293"/>
      <c r="J54" s="276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s="54" customFormat="1" ht="19.5" customHeight="1" x14ac:dyDescent="0.2">
      <c r="A55" s="53"/>
      <c r="D55" s="272"/>
      <c r="E55" s="273"/>
      <c r="F55" s="273"/>
      <c r="G55" s="273"/>
      <c r="H55" s="274"/>
      <c r="I55" s="293"/>
      <c r="J55" s="276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s="54" customFormat="1" ht="19.5" customHeight="1" x14ac:dyDescent="0.2">
      <c r="A56" s="53"/>
      <c r="D56" s="272"/>
      <c r="E56" s="273"/>
      <c r="F56" s="273"/>
      <c r="G56" s="273"/>
      <c r="H56" s="274"/>
      <c r="I56" s="293"/>
      <c r="J56" s="276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s="54" customFormat="1" ht="19.5" customHeight="1" x14ac:dyDescent="0.2">
      <c r="A57" s="53"/>
      <c r="D57" s="272"/>
      <c r="E57" s="273"/>
      <c r="F57" s="273"/>
      <c r="G57" s="273"/>
      <c r="H57" s="274"/>
      <c r="I57" s="293"/>
      <c r="J57" s="276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s="54" customFormat="1" ht="19.5" customHeight="1" x14ac:dyDescent="0.2">
      <c r="A58" s="53"/>
      <c r="D58" s="272"/>
      <c r="E58" s="273"/>
      <c r="F58" s="273"/>
      <c r="G58" s="273"/>
      <c r="H58" s="274"/>
      <c r="I58" s="293"/>
      <c r="J58" s="276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s="54" customFormat="1" ht="19.5" customHeight="1" x14ac:dyDescent="0.2">
      <c r="A59" s="53"/>
      <c r="D59" s="272"/>
      <c r="E59" s="273"/>
      <c r="F59" s="273"/>
      <c r="G59" s="273"/>
      <c r="H59" s="274"/>
      <c r="I59" s="293"/>
      <c r="J59" s="276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s="54" customFormat="1" ht="19.5" customHeight="1" x14ac:dyDescent="0.2">
      <c r="A60" s="53"/>
      <c r="D60" s="272"/>
      <c r="E60" s="273"/>
      <c r="F60" s="273"/>
      <c r="G60" s="273"/>
      <c r="H60" s="274"/>
      <c r="I60" s="293"/>
      <c r="J60" s="276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s="54" customFormat="1" ht="19.5" customHeight="1" x14ac:dyDescent="0.2">
      <c r="A61" s="53"/>
      <c r="D61" s="272"/>
      <c r="E61" s="273"/>
      <c r="F61" s="273"/>
      <c r="G61" s="273"/>
      <c r="H61" s="274"/>
      <c r="I61" s="293"/>
      <c r="J61" s="276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s="54" customFormat="1" ht="19.5" customHeight="1" x14ac:dyDescent="0.2">
      <c r="A62" s="53"/>
      <c r="D62" s="272"/>
      <c r="E62" s="273"/>
      <c r="F62" s="273"/>
      <c r="G62" s="273"/>
      <c r="H62" s="274"/>
      <c r="I62" s="293"/>
      <c r="J62" s="276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s="54" customFormat="1" ht="19.5" customHeight="1" x14ac:dyDescent="0.2">
      <c r="A63" s="53"/>
      <c r="D63" s="272"/>
      <c r="E63" s="273"/>
      <c r="F63" s="273"/>
      <c r="G63" s="273"/>
      <c r="H63" s="274"/>
      <c r="I63" s="293"/>
      <c r="J63" s="276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s="54" customFormat="1" ht="19.5" customHeight="1" x14ac:dyDescent="0.2">
      <c r="A64" s="53"/>
      <c r="D64" s="272"/>
      <c r="E64" s="273"/>
      <c r="F64" s="273"/>
      <c r="G64" s="273"/>
      <c r="H64" s="274"/>
      <c r="I64" s="293"/>
      <c r="J64" s="276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s="54" customFormat="1" ht="19.5" customHeight="1" x14ac:dyDescent="0.2">
      <c r="A65" s="53"/>
      <c r="D65" s="272"/>
      <c r="E65" s="273"/>
      <c r="F65" s="273"/>
      <c r="G65" s="273"/>
      <c r="H65" s="274"/>
      <c r="I65" s="293"/>
      <c r="J65" s="276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s="54" customFormat="1" ht="19.5" customHeight="1" x14ac:dyDescent="0.2">
      <c r="A66" s="53"/>
      <c r="D66" s="272"/>
      <c r="E66" s="273"/>
      <c r="F66" s="273"/>
      <c r="G66" s="273"/>
      <c r="H66" s="274"/>
      <c r="I66" s="293"/>
      <c r="J66" s="276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s="54" customFormat="1" ht="19.5" customHeight="1" x14ac:dyDescent="0.2">
      <c r="A67" s="53"/>
      <c r="D67" s="272"/>
      <c r="E67" s="273"/>
      <c r="F67" s="273"/>
      <c r="G67" s="273"/>
      <c r="H67" s="274"/>
      <c r="I67" s="293"/>
      <c r="J67" s="276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s="54" customFormat="1" ht="19.5" customHeight="1" x14ac:dyDescent="0.2">
      <c r="A68" s="53"/>
      <c r="D68" s="272"/>
      <c r="E68" s="273"/>
      <c r="F68" s="273"/>
      <c r="G68" s="273"/>
      <c r="H68" s="274"/>
      <c r="I68" s="293"/>
      <c r="J68" s="276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s="54" customFormat="1" ht="19.5" customHeight="1" x14ac:dyDescent="0.2">
      <c r="A69" s="53"/>
      <c r="D69" s="272"/>
      <c r="E69" s="273"/>
      <c r="F69" s="273"/>
      <c r="G69" s="273"/>
      <c r="H69" s="274"/>
      <c r="I69" s="293"/>
      <c r="J69" s="276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s="54" customFormat="1" ht="19.5" customHeight="1" x14ac:dyDescent="0.2">
      <c r="A70" s="53"/>
      <c r="D70" s="272"/>
      <c r="E70" s="273"/>
      <c r="F70" s="273"/>
      <c r="G70" s="273"/>
      <c r="H70" s="274"/>
      <c r="I70" s="293"/>
      <c r="J70" s="276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s="54" customFormat="1" ht="19.5" customHeight="1" x14ac:dyDescent="0.2">
      <c r="A71" s="53"/>
      <c r="D71" s="272"/>
      <c r="E71" s="273"/>
      <c r="F71" s="273"/>
      <c r="G71" s="273"/>
      <c r="H71" s="274"/>
      <c r="I71" s="293"/>
      <c r="J71" s="276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s="54" customFormat="1" ht="19.5" customHeight="1" x14ac:dyDescent="0.2">
      <c r="A72" s="53"/>
      <c r="D72" s="272"/>
      <c r="E72" s="273"/>
      <c r="F72" s="273"/>
      <c r="G72" s="273"/>
      <c r="H72" s="274"/>
      <c r="I72" s="293"/>
      <c r="J72" s="276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s="54" customFormat="1" ht="19.5" customHeight="1" x14ac:dyDescent="0.2">
      <c r="A73" s="53"/>
      <c r="D73" s="272"/>
      <c r="E73" s="273"/>
      <c r="F73" s="273"/>
      <c r="G73" s="273"/>
      <c r="H73" s="274"/>
      <c r="I73" s="293"/>
      <c r="J73" s="276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s="54" customFormat="1" ht="19.5" customHeight="1" x14ac:dyDescent="0.2">
      <c r="A74" s="53"/>
      <c r="D74" s="272"/>
      <c r="E74" s="273"/>
      <c r="F74" s="273"/>
      <c r="G74" s="273"/>
      <c r="H74" s="274"/>
      <c r="I74" s="293"/>
      <c r="J74" s="276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s="54" customFormat="1" ht="19.5" customHeight="1" x14ac:dyDescent="0.2">
      <c r="A75" s="53"/>
      <c r="D75" s="272"/>
      <c r="E75" s="273"/>
      <c r="F75" s="273"/>
      <c r="G75" s="273"/>
      <c r="H75" s="274"/>
      <c r="I75" s="293"/>
      <c r="J75" s="276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s="54" customFormat="1" ht="19.5" customHeight="1" x14ac:dyDescent="0.2">
      <c r="A76" s="53"/>
      <c r="D76" s="272"/>
      <c r="E76" s="273"/>
      <c r="F76" s="273"/>
      <c r="G76" s="273"/>
      <c r="H76" s="274"/>
      <c r="I76" s="293"/>
      <c r="J76" s="276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s="54" customFormat="1" ht="19.5" customHeight="1" x14ac:dyDescent="0.2">
      <c r="A77" s="53"/>
      <c r="D77" s="272"/>
      <c r="E77" s="273"/>
      <c r="F77" s="273"/>
      <c r="G77" s="273"/>
      <c r="H77" s="274"/>
      <c r="I77" s="293"/>
      <c r="J77" s="276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s="54" customFormat="1" ht="19.5" customHeight="1" x14ac:dyDescent="0.2">
      <c r="A78" s="53"/>
      <c r="D78" s="272"/>
      <c r="E78" s="273"/>
      <c r="F78" s="273"/>
      <c r="G78" s="273"/>
      <c r="H78" s="274"/>
      <c r="I78" s="293"/>
      <c r="J78" s="276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s="54" customFormat="1" ht="19.5" customHeight="1" x14ac:dyDescent="0.2">
      <c r="A79" s="53"/>
      <c r="D79" s="272"/>
      <c r="E79" s="273"/>
      <c r="F79" s="273"/>
      <c r="G79" s="273"/>
      <c r="H79" s="274"/>
      <c r="I79" s="293"/>
      <c r="J79" s="276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s="54" customFormat="1" ht="19.5" customHeight="1" x14ac:dyDescent="0.2">
      <c r="A80" s="53"/>
      <c r="D80" s="272"/>
      <c r="E80" s="273"/>
      <c r="F80" s="273"/>
      <c r="G80" s="273"/>
      <c r="H80" s="274"/>
      <c r="I80" s="293"/>
      <c r="J80" s="276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s="54" customFormat="1" ht="19.5" customHeight="1" x14ac:dyDescent="0.2">
      <c r="A81" s="53"/>
      <c r="D81" s="272"/>
      <c r="E81" s="273"/>
      <c r="F81" s="273"/>
      <c r="G81" s="273"/>
      <c r="H81" s="274"/>
      <c r="I81" s="293"/>
      <c r="J81" s="276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s="54" customFormat="1" ht="19.5" customHeight="1" x14ac:dyDescent="0.2">
      <c r="A82" s="53"/>
      <c r="D82" s="272"/>
      <c r="E82" s="273"/>
      <c r="F82" s="273"/>
      <c r="G82" s="273"/>
      <c r="H82" s="274"/>
      <c r="I82" s="293"/>
      <c r="J82" s="276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s="54" customFormat="1" ht="19.5" customHeight="1" x14ac:dyDescent="0.2">
      <c r="A83" s="53"/>
      <c r="D83" s="272"/>
      <c r="E83" s="273"/>
      <c r="F83" s="273"/>
      <c r="G83" s="273"/>
      <c r="H83" s="274"/>
      <c r="I83" s="293"/>
      <c r="J83" s="276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s="54" customFormat="1" ht="19.5" customHeight="1" x14ac:dyDescent="0.2">
      <c r="A84" s="53"/>
      <c r="D84" s="272"/>
      <c r="E84" s="273"/>
      <c r="F84" s="273"/>
      <c r="G84" s="273"/>
      <c r="H84" s="274"/>
      <c r="I84" s="293"/>
      <c r="J84" s="276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s="54" customFormat="1" ht="19.5" customHeight="1" x14ac:dyDescent="0.2">
      <c r="A85" s="53"/>
      <c r="D85" s="272"/>
      <c r="E85" s="273"/>
      <c r="F85" s="273"/>
      <c r="G85" s="273"/>
      <c r="H85" s="274"/>
      <c r="I85" s="293"/>
      <c r="J85" s="276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s="54" customFormat="1" ht="19.5" customHeight="1" x14ac:dyDescent="0.2">
      <c r="A86" s="53"/>
      <c r="D86" s="272"/>
      <c r="E86" s="273"/>
      <c r="F86" s="273"/>
      <c r="G86" s="273"/>
      <c r="H86" s="274"/>
      <c r="I86" s="293"/>
      <c r="J86" s="276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s="54" customFormat="1" ht="19.5" customHeight="1" x14ac:dyDescent="0.2">
      <c r="A87" s="53"/>
      <c r="D87" s="272"/>
      <c r="E87" s="273"/>
      <c r="F87" s="273"/>
      <c r="G87" s="273"/>
      <c r="H87" s="274"/>
      <c r="I87" s="293"/>
      <c r="J87" s="276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s="54" customFormat="1" ht="19.5" customHeight="1" x14ac:dyDescent="0.2">
      <c r="A88" s="53"/>
      <c r="D88" s="272"/>
      <c r="E88" s="273"/>
      <c r="F88" s="273"/>
      <c r="G88" s="273"/>
      <c r="H88" s="274"/>
      <c r="I88" s="293"/>
      <c r="J88" s="276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s="54" customFormat="1" ht="19.5" customHeight="1" x14ac:dyDescent="0.2">
      <c r="A89" s="53"/>
      <c r="D89" s="272"/>
      <c r="E89" s="273"/>
      <c r="F89" s="273"/>
      <c r="G89" s="273"/>
      <c r="H89" s="274"/>
      <c r="I89" s="293"/>
      <c r="J89" s="276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s="54" customFormat="1" ht="19.5" customHeight="1" x14ac:dyDescent="0.2">
      <c r="A90" s="53"/>
      <c r="D90" s="272"/>
      <c r="E90" s="273"/>
      <c r="F90" s="273"/>
      <c r="G90" s="273"/>
      <c r="H90" s="274"/>
      <c r="I90" s="293"/>
      <c r="J90" s="276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s="54" customFormat="1" ht="19.5" customHeight="1" x14ac:dyDescent="0.2">
      <c r="A91" s="53"/>
      <c r="D91" s="272"/>
      <c r="E91" s="273"/>
      <c r="F91" s="273"/>
      <c r="G91" s="273"/>
      <c r="H91" s="274"/>
      <c r="I91" s="293"/>
      <c r="J91" s="276"/>
      <c r="K91" s="53"/>
      <c r="L91" s="53"/>
      <c r="M91" s="53"/>
      <c r="N91" s="53"/>
      <c r="O91" s="53"/>
      <c r="P91" s="53"/>
      <c r="Q91" s="53"/>
    </row>
    <row r="92" spans="1:25" s="54" customFormat="1" ht="19.5" customHeight="1" x14ac:dyDescent="0.2">
      <c r="A92" s="53"/>
      <c r="D92" s="272"/>
      <c r="E92" s="273"/>
      <c r="F92" s="273"/>
      <c r="G92" s="273"/>
      <c r="H92" s="274"/>
      <c r="I92" s="293"/>
      <c r="J92" s="276"/>
      <c r="K92" s="53"/>
      <c r="L92" s="53"/>
      <c r="M92" s="53"/>
      <c r="N92" s="53"/>
      <c r="O92" s="53"/>
      <c r="P92" s="53"/>
      <c r="Q92" s="53"/>
    </row>
    <row r="93" spans="1:25" s="54" customFormat="1" ht="19.5" customHeight="1" x14ac:dyDescent="0.2">
      <c r="A93" s="53"/>
      <c r="D93" s="272"/>
      <c r="E93" s="273"/>
      <c r="F93" s="273"/>
      <c r="G93" s="273"/>
      <c r="H93" s="274"/>
      <c r="I93" s="293"/>
      <c r="J93" s="276"/>
      <c r="K93" s="53"/>
      <c r="L93" s="53"/>
      <c r="M93" s="53"/>
      <c r="N93" s="53"/>
      <c r="O93" s="53"/>
      <c r="P93" s="53"/>
      <c r="Q93" s="53"/>
    </row>
    <row r="94" spans="1:25" s="54" customFormat="1" ht="19.5" customHeight="1" x14ac:dyDescent="0.2">
      <c r="A94" s="53"/>
      <c r="D94" s="272"/>
      <c r="E94" s="273"/>
      <c r="F94" s="273"/>
      <c r="G94" s="273"/>
      <c r="H94" s="274"/>
      <c r="I94" s="293"/>
      <c r="J94" s="276"/>
      <c r="K94" s="53"/>
      <c r="L94" s="53"/>
      <c r="M94" s="53"/>
      <c r="N94" s="53"/>
      <c r="O94" s="53"/>
      <c r="P94" s="53"/>
      <c r="Q94" s="53"/>
    </row>
    <row r="95" spans="1:25" s="54" customFormat="1" ht="19.5" customHeight="1" x14ac:dyDescent="0.2">
      <c r="A95" s="53"/>
      <c r="D95" s="272"/>
      <c r="E95" s="273"/>
      <c r="F95" s="273"/>
      <c r="G95" s="273"/>
      <c r="H95" s="274"/>
      <c r="I95" s="293"/>
      <c r="J95" s="276"/>
      <c r="K95" s="53"/>
      <c r="L95" s="53"/>
      <c r="M95" s="53"/>
      <c r="N95" s="53"/>
      <c r="O95" s="53"/>
      <c r="P95" s="53"/>
      <c r="Q95" s="53"/>
    </row>
    <row r="96" spans="1:25" s="54" customFormat="1" ht="19.5" customHeight="1" x14ac:dyDescent="0.2">
      <c r="A96" s="53"/>
      <c r="D96" s="272"/>
      <c r="E96" s="273"/>
      <c r="F96" s="273"/>
      <c r="G96" s="273"/>
      <c r="H96" s="274"/>
      <c r="I96" s="293"/>
      <c r="J96" s="276"/>
      <c r="K96" s="53"/>
      <c r="L96" s="53"/>
      <c r="M96" s="53"/>
      <c r="N96" s="53"/>
      <c r="O96" s="53"/>
      <c r="P96" s="53"/>
      <c r="Q96" s="53"/>
    </row>
    <row r="97" spans="1:17" s="54" customFormat="1" ht="19.5" customHeight="1" x14ac:dyDescent="0.2">
      <c r="A97" s="53"/>
      <c r="D97" s="272"/>
      <c r="E97" s="273"/>
      <c r="F97" s="273"/>
      <c r="G97" s="273"/>
      <c r="H97" s="274"/>
      <c r="I97" s="293"/>
      <c r="J97" s="276"/>
      <c r="K97" s="53"/>
      <c r="L97" s="53"/>
      <c r="M97" s="53"/>
      <c r="N97" s="53"/>
      <c r="O97" s="53"/>
      <c r="P97" s="53"/>
      <c r="Q97" s="53"/>
    </row>
    <row r="98" spans="1:17" s="54" customFormat="1" ht="19.5" customHeight="1" x14ac:dyDescent="0.2">
      <c r="A98" s="53"/>
      <c r="D98" s="272"/>
      <c r="E98" s="273"/>
      <c r="F98" s="273"/>
      <c r="G98" s="273"/>
      <c r="H98" s="274"/>
      <c r="I98" s="293"/>
      <c r="J98" s="276"/>
      <c r="K98" s="53"/>
      <c r="L98" s="53"/>
      <c r="M98" s="53"/>
      <c r="N98" s="53"/>
      <c r="O98" s="53"/>
      <c r="P98" s="53"/>
      <c r="Q98" s="53"/>
    </row>
    <row r="99" spans="1:17" s="54" customFormat="1" ht="19.5" customHeight="1" x14ac:dyDescent="0.2">
      <c r="A99" s="53"/>
      <c r="D99" s="272"/>
      <c r="E99" s="273"/>
      <c r="F99" s="273"/>
      <c r="G99" s="273"/>
      <c r="H99" s="274"/>
      <c r="I99" s="293"/>
      <c r="J99" s="276"/>
      <c r="K99" s="53"/>
      <c r="L99" s="53"/>
      <c r="M99" s="53"/>
      <c r="N99" s="53"/>
      <c r="O99" s="53"/>
      <c r="P99" s="53"/>
      <c r="Q99" s="53"/>
    </row>
    <row r="100" spans="1:17" s="54" customFormat="1" ht="19.5" customHeight="1" x14ac:dyDescent="0.2">
      <c r="A100" s="53"/>
      <c r="D100" s="272"/>
      <c r="E100" s="273"/>
      <c r="F100" s="273"/>
      <c r="G100" s="273"/>
      <c r="H100" s="274"/>
      <c r="I100" s="293"/>
      <c r="J100" s="276"/>
      <c r="K100" s="53"/>
      <c r="L100" s="53"/>
      <c r="M100" s="53"/>
      <c r="N100" s="53"/>
      <c r="O100" s="53"/>
      <c r="P100" s="53"/>
      <c r="Q100" s="53"/>
    </row>
    <row r="101" spans="1:17" s="54" customFormat="1" ht="19.5" customHeight="1" x14ac:dyDescent="0.2">
      <c r="A101" s="53"/>
      <c r="D101" s="272"/>
      <c r="E101" s="273"/>
      <c r="F101" s="273"/>
      <c r="G101" s="273"/>
      <c r="H101" s="274"/>
      <c r="I101" s="293"/>
      <c r="J101" s="276"/>
      <c r="K101" s="53"/>
      <c r="L101" s="53"/>
      <c r="M101" s="53"/>
      <c r="N101" s="53"/>
      <c r="O101" s="53"/>
      <c r="P101" s="53"/>
      <c r="Q101" s="53"/>
    </row>
    <row r="102" spans="1:17" s="54" customFormat="1" ht="19.5" customHeight="1" x14ac:dyDescent="0.2">
      <c r="A102" s="53"/>
      <c r="D102" s="272"/>
      <c r="E102" s="273"/>
      <c r="F102" s="273"/>
      <c r="G102" s="273"/>
      <c r="H102" s="274"/>
      <c r="I102" s="293"/>
      <c r="J102" s="276"/>
      <c r="K102" s="53"/>
      <c r="L102" s="53"/>
      <c r="M102" s="53"/>
      <c r="N102" s="53"/>
      <c r="O102" s="53"/>
      <c r="P102" s="53"/>
      <c r="Q102" s="53"/>
    </row>
    <row r="103" spans="1:17" s="54" customFormat="1" ht="19.5" customHeight="1" x14ac:dyDescent="0.2">
      <c r="A103" s="53"/>
      <c r="D103" s="272"/>
      <c r="E103" s="273"/>
      <c r="F103" s="273"/>
      <c r="G103" s="273"/>
      <c r="H103" s="274"/>
      <c r="I103" s="293"/>
      <c r="J103" s="276"/>
      <c r="K103" s="53"/>
      <c r="L103" s="53"/>
      <c r="M103" s="53"/>
      <c r="N103" s="53"/>
      <c r="O103" s="53"/>
      <c r="P103" s="53"/>
      <c r="Q103" s="53"/>
    </row>
    <row r="104" spans="1:17" s="54" customFormat="1" ht="19.5" customHeight="1" x14ac:dyDescent="0.2">
      <c r="A104" s="53"/>
      <c r="D104" s="272"/>
      <c r="E104" s="273"/>
      <c r="F104" s="273"/>
      <c r="G104" s="273"/>
      <c r="H104" s="274"/>
      <c r="I104" s="293"/>
      <c r="J104" s="276"/>
      <c r="K104" s="53"/>
      <c r="L104" s="53"/>
      <c r="M104" s="53"/>
      <c r="N104" s="53"/>
      <c r="O104" s="53"/>
      <c r="P104" s="53"/>
      <c r="Q104" s="53"/>
    </row>
    <row r="105" spans="1:17" s="54" customFormat="1" ht="19.5" customHeight="1" x14ac:dyDescent="0.2">
      <c r="A105" s="53"/>
      <c r="D105" s="272"/>
      <c r="E105" s="273"/>
      <c r="F105" s="273"/>
      <c r="G105" s="273"/>
      <c r="H105" s="274"/>
      <c r="I105" s="293"/>
      <c r="J105" s="276"/>
      <c r="K105" s="53"/>
      <c r="L105" s="53"/>
      <c r="M105" s="53"/>
      <c r="N105" s="53"/>
      <c r="O105" s="53"/>
      <c r="P105" s="53"/>
      <c r="Q105" s="53"/>
    </row>
    <row r="106" spans="1:17" s="54" customFormat="1" ht="19.5" customHeight="1" x14ac:dyDescent="0.2">
      <c r="A106" s="53"/>
      <c r="D106" s="272"/>
      <c r="E106" s="273"/>
      <c r="F106" s="273"/>
      <c r="G106" s="273"/>
      <c r="H106" s="274"/>
      <c r="I106" s="293"/>
      <c r="J106" s="276"/>
      <c r="K106" s="53"/>
      <c r="L106" s="53"/>
      <c r="M106" s="53"/>
      <c r="N106" s="53"/>
      <c r="O106" s="53"/>
      <c r="P106" s="53"/>
      <c r="Q106" s="53"/>
    </row>
    <row r="107" spans="1:17" s="54" customFormat="1" ht="19.5" customHeight="1" x14ac:dyDescent="0.2">
      <c r="A107" s="53"/>
      <c r="D107" s="272"/>
      <c r="E107" s="273"/>
      <c r="F107" s="273"/>
      <c r="G107" s="273"/>
      <c r="H107" s="274"/>
      <c r="I107" s="293"/>
      <c r="J107" s="276"/>
      <c r="K107" s="53"/>
      <c r="L107" s="53"/>
      <c r="M107" s="53"/>
      <c r="N107" s="53"/>
      <c r="O107" s="53"/>
      <c r="P107" s="53"/>
      <c r="Q107" s="53"/>
    </row>
    <row r="108" spans="1:17" s="54" customFormat="1" ht="19.5" customHeight="1" x14ac:dyDescent="0.2">
      <c r="A108" s="53"/>
      <c r="D108" s="272"/>
      <c r="E108" s="273"/>
      <c r="F108" s="273"/>
      <c r="G108" s="273"/>
      <c r="H108" s="274"/>
      <c r="I108" s="293"/>
      <c r="J108" s="276"/>
      <c r="K108" s="53"/>
      <c r="L108" s="53"/>
      <c r="M108" s="53"/>
      <c r="N108" s="53"/>
      <c r="O108" s="53"/>
      <c r="P108" s="53"/>
      <c r="Q108" s="53"/>
    </row>
    <row r="109" spans="1:17" s="54" customFormat="1" ht="19.5" customHeight="1" x14ac:dyDescent="0.2">
      <c r="A109" s="53"/>
      <c r="D109" s="272"/>
      <c r="E109" s="273"/>
      <c r="F109" s="273"/>
      <c r="G109" s="273"/>
      <c r="H109" s="274"/>
      <c r="I109" s="293"/>
      <c r="J109" s="276"/>
      <c r="K109" s="53"/>
      <c r="L109" s="53"/>
      <c r="M109" s="53"/>
      <c r="N109" s="53"/>
      <c r="O109" s="53"/>
      <c r="P109" s="53"/>
      <c r="Q109" s="53"/>
    </row>
    <row r="110" spans="1:17" s="54" customFormat="1" ht="19.5" customHeight="1" x14ac:dyDescent="0.2">
      <c r="A110" s="53"/>
      <c r="D110" s="272"/>
      <c r="E110" s="273"/>
      <c r="F110" s="273"/>
      <c r="G110" s="273"/>
      <c r="H110" s="274"/>
      <c r="I110" s="293"/>
      <c r="J110" s="276"/>
      <c r="K110" s="53"/>
      <c r="L110" s="53"/>
      <c r="M110" s="53"/>
      <c r="N110" s="53"/>
      <c r="O110" s="53"/>
      <c r="P110" s="53"/>
      <c r="Q110" s="53"/>
    </row>
    <row r="111" spans="1:17" s="54" customFormat="1" ht="19.5" customHeight="1" x14ac:dyDescent="0.2">
      <c r="A111" s="53"/>
      <c r="D111" s="272"/>
      <c r="E111" s="273"/>
      <c r="F111" s="273"/>
      <c r="G111" s="273"/>
      <c r="H111" s="274"/>
      <c r="I111" s="293"/>
      <c r="J111" s="276"/>
      <c r="K111" s="53"/>
      <c r="L111" s="53"/>
      <c r="M111" s="53"/>
      <c r="N111" s="53"/>
      <c r="O111" s="53"/>
      <c r="P111" s="53"/>
      <c r="Q111" s="53"/>
    </row>
    <row r="112" spans="1:17" s="54" customFormat="1" ht="19.5" customHeight="1" x14ac:dyDescent="0.2">
      <c r="A112" s="53"/>
      <c r="D112" s="272"/>
      <c r="E112" s="273"/>
      <c r="F112" s="273"/>
      <c r="G112" s="273"/>
      <c r="H112" s="274"/>
      <c r="I112" s="293"/>
      <c r="J112" s="276"/>
      <c r="K112" s="53"/>
      <c r="L112" s="53"/>
      <c r="M112" s="53"/>
      <c r="N112" s="53"/>
      <c r="O112" s="53"/>
      <c r="P112" s="53"/>
      <c r="Q112" s="53"/>
    </row>
    <row r="113" spans="1:17" s="54" customFormat="1" ht="19.5" customHeight="1" x14ac:dyDescent="0.2">
      <c r="A113" s="53"/>
      <c r="D113" s="272"/>
      <c r="E113" s="273"/>
      <c r="F113" s="273"/>
      <c r="G113" s="273"/>
      <c r="H113" s="274"/>
      <c r="I113" s="293"/>
      <c r="J113" s="276"/>
      <c r="K113" s="53"/>
      <c r="L113" s="53"/>
      <c r="M113" s="53"/>
      <c r="N113" s="53"/>
      <c r="O113" s="53"/>
      <c r="P113" s="53"/>
      <c r="Q113" s="53"/>
    </row>
    <row r="114" spans="1:17" s="54" customFormat="1" ht="19.5" customHeight="1" x14ac:dyDescent="0.2">
      <c r="A114" s="53"/>
      <c r="D114" s="272"/>
      <c r="E114" s="273"/>
      <c r="F114" s="273"/>
      <c r="G114" s="273"/>
      <c r="H114" s="274"/>
      <c r="I114" s="293"/>
      <c r="J114" s="276"/>
      <c r="K114" s="53"/>
      <c r="L114" s="53"/>
      <c r="M114" s="53"/>
      <c r="N114" s="53"/>
      <c r="O114" s="53"/>
      <c r="P114" s="53"/>
      <c r="Q114" s="53"/>
    </row>
    <row r="115" spans="1:17" s="54" customFormat="1" ht="19.5" customHeight="1" x14ac:dyDescent="0.2">
      <c r="A115" s="53"/>
      <c r="D115" s="272"/>
      <c r="E115" s="273"/>
      <c r="F115" s="273"/>
      <c r="G115" s="273"/>
      <c r="H115" s="274"/>
      <c r="I115" s="293"/>
      <c r="J115" s="276"/>
      <c r="K115" s="53"/>
      <c r="L115" s="53"/>
      <c r="M115" s="53"/>
      <c r="N115" s="53"/>
      <c r="O115" s="53"/>
      <c r="P115" s="53"/>
      <c r="Q115" s="53"/>
    </row>
    <row r="116" spans="1:17" s="54" customFormat="1" ht="19.5" customHeight="1" x14ac:dyDescent="0.2">
      <c r="A116" s="53"/>
      <c r="D116" s="272"/>
      <c r="E116" s="273"/>
      <c r="F116" s="273"/>
      <c r="G116" s="273"/>
      <c r="H116" s="274"/>
      <c r="I116" s="293"/>
      <c r="J116" s="276"/>
      <c r="K116" s="53"/>
      <c r="L116" s="53"/>
      <c r="M116" s="53"/>
      <c r="N116" s="53"/>
      <c r="O116" s="53"/>
      <c r="P116" s="53"/>
      <c r="Q116" s="53"/>
    </row>
    <row r="117" spans="1:17" s="54" customFormat="1" ht="19.5" customHeight="1" x14ac:dyDescent="0.2">
      <c r="A117" s="53"/>
      <c r="D117" s="272"/>
      <c r="E117" s="273"/>
      <c r="F117" s="273"/>
      <c r="G117" s="273"/>
      <c r="H117" s="274"/>
      <c r="I117" s="293"/>
      <c r="J117" s="276"/>
      <c r="K117" s="53"/>
      <c r="L117" s="53"/>
      <c r="M117" s="53"/>
      <c r="N117" s="53"/>
      <c r="O117" s="53"/>
      <c r="P117" s="53"/>
      <c r="Q117" s="53"/>
    </row>
    <row r="118" spans="1:17" s="54" customFormat="1" ht="19.5" customHeight="1" x14ac:dyDescent="0.2">
      <c r="A118" s="53"/>
      <c r="D118" s="272"/>
      <c r="E118" s="273"/>
      <c r="F118" s="273"/>
      <c r="G118" s="273"/>
      <c r="H118" s="274"/>
      <c r="I118" s="293"/>
      <c r="J118" s="276"/>
      <c r="K118" s="53"/>
      <c r="L118" s="53"/>
      <c r="M118" s="53"/>
      <c r="N118" s="53"/>
      <c r="O118" s="53"/>
      <c r="P118" s="53"/>
      <c r="Q118" s="53"/>
    </row>
    <row r="119" spans="1:17" s="54" customFormat="1" ht="19.5" customHeight="1" x14ac:dyDescent="0.2">
      <c r="A119" s="53"/>
      <c r="D119" s="272"/>
      <c r="E119" s="273"/>
      <c r="F119" s="273"/>
      <c r="G119" s="273"/>
      <c r="H119" s="274"/>
      <c r="I119" s="293"/>
      <c r="J119" s="276"/>
      <c r="K119" s="53"/>
      <c r="L119" s="53"/>
      <c r="M119" s="53"/>
      <c r="N119" s="53"/>
      <c r="O119" s="53"/>
      <c r="P119" s="53"/>
      <c r="Q119" s="53"/>
    </row>
    <row r="120" spans="1:17" s="54" customFormat="1" ht="19.5" customHeight="1" x14ac:dyDescent="0.2">
      <c r="A120" s="53"/>
      <c r="D120" s="272"/>
      <c r="E120" s="273"/>
      <c r="F120" s="273"/>
      <c r="G120" s="273"/>
      <c r="H120" s="274"/>
      <c r="I120" s="293"/>
      <c r="J120" s="276"/>
      <c r="K120" s="53"/>
      <c r="L120" s="53"/>
      <c r="M120" s="53"/>
      <c r="N120" s="53"/>
      <c r="O120" s="53"/>
      <c r="P120" s="53"/>
      <c r="Q120" s="53"/>
    </row>
    <row r="121" spans="1:17" s="54" customFormat="1" ht="19.5" customHeight="1" x14ac:dyDescent="0.2">
      <c r="A121" s="53"/>
      <c r="D121" s="272"/>
      <c r="E121" s="273"/>
      <c r="F121" s="273"/>
      <c r="G121" s="273"/>
      <c r="H121" s="274"/>
      <c r="I121" s="293"/>
      <c r="J121" s="276"/>
      <c r="K121" s="53"/>
      <c r="L121" s="53"/>
      <c r="M121" s="53"/>
      <c r="N121" s="53"/>
      <c r="O121" s="53"/>
      <c r="P121" s="53"/>
      <c r="Q121" s="53"/>
    </row>
    <row r="122" spans="1:17" s="54" customFormat="1" ht="19.5" customHeight="1" x14ac:dyDescent="0.2">
      <c r="A122" s="53"/>
      <c r="D122" s="272"/>
      <c r="E122" s="273"/>
      <c r="F122" s="273"/>
      <c r="G122" s="273"/>
      <c r="H122" s="274"/>
      <c r="I122" s="293"/>
      <c r="J122" s="276"/>
      <c r="K122" s="53"/>
      <c r="L122" s="53"/>
      <c r="M122" s="53"/>
      <c r="N122" s="53"/>
      <c r="O122" s="53"/>
      <c r="P122" s="53"/>
      <c r="Q122" s="53"/>
    </row>
    <row r="123" spans="1:17" s="54" customFormat="1" ht="19.5" customHeight="1" x14ac:dyDescent="0.2">
      <c r="A123" s="53"/>
      <c r="D123" s="272"/>
      <c r="E123" s="273"/>
      <c r="F123" s="273"/>
      <c r="G123" s="273"/>
      <c r="H123" s="274"/>
      <c r="I123" s="293"/>
      <c r="J123" s="276"/>
      <c r="K123" s="53"/>
      <c r="L123" s="53"/>
      <c r="M123" s="53"/>
      <c r="N123" s="53"/>
      <c r="O123" s="53"/>
      <c r="P123" s="53"/>
      <c r="Q123" s="53"/>
    </row>
    <row r="124" spans="1:17" s="54" customFormat="1" ht="19.5" customHeight="1" x14ac:dyDescent="0.2">
      <c r="A124" s="53"/>
      <c r="D124" s="272"/>
      <c r="E124" s="273"/>
      <c r="F124" s="273"/>
      <c r="G124" s="273"/>
      <c r="H124" s="274"/>
      <c r="I124" s="293"/>
      <c r="J124" s="276"/>
      <c r="K124" s="53"/>
      <c r="L124" s="53"/>
      <c r="M124" s="53"/>
      <c r="N124" s="53"/>
      <c r="O124" s="53"/>
      <c r="P124" s="53"/>
      <c r="Q124" s="53"/>
    </row>
    <row r="125" spans="1:17" s="54" customFormat="1" ht="19.5" customHeight="1" x14ac:dyDescent="0.2">
      <c r="A125" s="53"/>
      <c r="D125" s="272"/>
      <c r="E125" s="273"/>
      <c r="F125" s="273"/>
      <c r="G125" s="273"/>
      <c r="H125" s="274"/>
      <c r="I125" s="293"/>
      <c r="J125" s="276"/>
      <c r="K125" s="53"/>
      <c r="L125" s="53"/>
      <c r="M125" s="53"/>
      <c r="N125" s="53"/>
      <c r="O125" s="53"/>
      <c r="P125" s="53"/>
      <c r="Q125" s="53"/>
    </row>
    <row r="126" spans="1:17" s="54" customFormat="1" ht="19.5" customHeight="1" x14ac:dyDescent="0.2">
      <c r="A126" s="53"/>
      <c r="D126" s="272"/>
      <c r="E126" s="273"/>
      <c r="F126" s="273"/>
      <c r="G126" s="273"/>
      <c r="H126" s="274"/>
      <c r="I126" s="293"/>
      <c r="J126" s="276"/>
      <c r="K126" s="53"/>
      <c r="L126" s="53"/>
      <c r="M126" s="53"/>
      <c r="N126" s="53"/>
      <c r="O126" s="53"/>
      <c r="P126" s="53"/>
      <c r="Q126" s="53"/>
    </row>
    <row r="127" spans="1:17" s="54" customFormat="1" ht="19.5" customHeight="1" x14ac:dyDescent="0.2">
      <c r="A127" s="53"/>
      <c r="D127" s="272"/>
      <c r="E127" s="273"/>
      <c r="F127" s="273"/>
      <c r="G127" s="273"/>
      <c r="H127" s="274"/>
      <c r="I127" s="293"/>
      <c r="J127" s="276"/>
      <c r="K127" s="53"/>
      <c r="L127" s="53"/>
      <c r="M127" s="53"/>
      <c r="N127" s="53"/>
      <c r="O127" s="53"/>
      <c r="P127" s="53"/>
      <c r="Q127" s="53"/>
    </row>
    <row r="128" spans="1:17" s="54" customFormat="1" ht="19.5" customHeight="1" x14ac:dyDescent="0.2">
      <c r="A128" s="53"/>
      <c r="D128" s="272"/>
      <c r="E128" s="273"/>
      <c r="F128" s="273"/>
      <c r="G128" s="273"/>
      <c r="H128" s="274"/>
      <c r="I128" s="293"/>
      <c r="J128" s="276"/>
      <c r="K128" s="53"/>
      <c r="L128" s="53"/>
      <c r="M128" s="53"/>
      <c r="N128" s="53"/>
      <c r="O128" s="53"/>
      <c r="P128" s="53"/>
      <c r="Q128" s="53"/>
    </row>
    <row r="129" spans="1:17" s="54" customFormat="1" ht="19.5" customHeight="1" x14ac:dyDescent="0.2">
      <c r="A129" s="53"/>
      <c r="D129" s="272"/>
      <c r="E129" s="273"/>
      <c r="F129" s="273"/>
      <c r="G129" s="273"/>
      <c r="H129" s="274"/>
      <c r="I129" s="293"/>
      <c r="J129" s="276"/>
      <c r="K129" s="53"/>
      <c r="L129" s="53"/>
      <c r="M129" s="53"/>
      <c r="N129" s="53"/>
      <c r="O129" s="53"/>
      <c r="P129" s="53"/>
      <c r="Q129" s="53"/>
    </row>
    <row r="130" spans="1:17" s="54" customFormat="1" ht="19.5" customHeight="1" x14ac:dyDescent="0.2">
      <c r="A130" s="53"/>
      <c r="D130" s="272"/>
      <c r="E130" s="273"/>
      <c r="F130" s="273"/>
      <c r="G130" s="273"/>
      <c r="H130" s="274"/>
      <c r="I130" s="293"/>
      <c r="J130" s="276"/>
      <c r="K130" s="53"/>
      <c r="L130" s="53"/>
      <c r="M130" s="53"/>
      <c r="N130" s="53"/>
      <c r="O130" s="53"/>
      <c r="P130" s="53"/>
      <c r="Q130" s="53"/>
    </row>
    <row r="131" spans="1:17" s="54" customFormat="1" ht="19.5" customHeight="1" x14ac:dyDescent="0.2">
      <c r="A131" s="53"/>
      <c r="D131" s="272"/>
      <c r="E131" s="273"/>
      <c r="F131" s="273"/>
      <c r="G131" s="273"/>
      <c r="H131" s="274"/>
      <c r="I131" s="293"/>
      <c r="J131" s="276"/>
      <c r="K131" s="53"/>
      <c r="L131" s="53"/>
      <c r="M131" s="53"/>
      <c r="N131" s="53"/>
      <c r="O131" s="53"/>
      <c r="P131" s="53"/>
      <c r="Q131" s="53"/>
    </row>
    <row r="132" spans="1:17" s="54" customFormat="1" ht="19.5" customHeight="1" x14ac:dyDescent="0.2">
      <c r="A132" s="53"/>
      <c r="D132" s="272"/>
      <c r="E132" s="273"/>
      <c r="F132" s="273"/>
      <c r="G132" s="273"/>
      <c r="H132" s="274"/>
      <c r="I132" s="293"/>
      <c r="J132" s="276"/>
      <c r="K132" s="53"/>
      <c r="L132" s="53"/>
      <c r="M132" s="53"/>
      <c r="N132" s="53"/>
      <c r="O132" s="53"/>
      <c r="P132" s="53"/>
      <c r="Q132" s="53"/>
    </row>
    <row r="133" spans="1:17" s="54" customFormat="1" ht="19.5" customHeight="1" x14ac:dyDescent="0.2">
      <c r="A133" s="53"/>
      <c r="D133" s="272"/>
      <c r="E133" s="273"/>
      <c r="F133" s="273"/>
      <c r="G133" s="273"/>
      <c r="H133" s="274"/>
      <c r="I133" s="293"/>
      <c r="J133" s="276"/>
      <c r="K133" s="53"/>
      <c r="L133" s="53"/>
      <c r="M133" s="53"/>
      <c r="N133" s="53"/>
      <c r="O133" s="53"/>
      <c r="P133" s="53"/>
      <c r="Q133" s="53"/>
    </row>
    <row r="134" spans="1:17" s="54" customFormat="1" ht="19.5" customHeight="1" x14ac:dyDescent="0.2">
      <c r="A134" s="53"/>
      <c r="D134" s="272"/>
      <c r="E134" s="273"/>
      <c r="F134" s="273"/>
      <c r="G134" s="273"/>
      <c r="H134" s="274"/>
      <c r="I134" s="293"/>
      <c r="J134" s="276"/>
      <c r="K134" s="53"/>
      <c r="L134" s="53"/>
      <c r="M134" s="53"/>
      <c r="N134" s="53"/>
      <c r="O134" s="53"/>
      <c r="P134" s="53"/>
      <c r="Q134" s="53"/>
    </row>
    <row r="135" spans="1:17" s="54" customFormat="1" ht="19.5" customHeight="1" x14ac:dyDescent="0.2">
      <c r="A135" s="53"/>
      <c r="D135" s="272"/>
      <c r="E135" s="273"/>
      <c r="F135" s="273"/>
      <c r="G135" s="273"/>
      <c r="H135" s="274"/>
      <c r="I135" s="293"/>
      <c r="J135" s="276"/>
      <c r="K135" s="53"/>
      <c r="L135" s="53"/>
      <c r="M135" s="53"/>
      <c r="N135" s="53"/>
      <c r="O135" s="53"/>
      <c r="P135" s="53"/>
      <c r="Q135" s="53"/>
    </row>
    <row r="136" spans="1:17" s="54" customFormat="1" ht="19.5" customHeight="1" x14ac:dyDescent="0.2">
      <c r="A136" s="53"/>
      <c r="D136" s="272"/>
      <c r="E136" s="273"/>
      <c r="F136" s="273"/>
      <c r="G136" s="273"/>
      <c r="H136" s="274"/>
      <c r="I136" s="293"/>
      <c r="J136" s="276"/>
      <c r="K136" s="53"/>
      <c r="L136" s="53"/>
      <c r="M136" s="53"/>
      <c r="N136" s="53"/>
      <c r="O136" s="53"/>
      <c r="P136" s="53"/>
      <c r="Q136" s="53"/>
    </row>
    <row r="137" spans="1:17" s="54" customFormat="1" ht="19.5" customHeight="1" x14ac:dyDescent="0.2">
      <c r="A137" s="53"/>
      <c r="D137" s="272"/>
      <c r="E137" s="273"/>
      <c r="F137" s="273"/>
      <c r="G137" s="273"/>
      <c r="H137" s="274"/>
      <c r="I137" s="293"/>
      <c r="J137" s="276"/>
      <c r="K137" s="53"/>
      <c r="L137" s="53"/>
      <c r="M137" s="53"/>
      <c r="N137" s="53"/>
      <c r="O137" s="53"/>
      <c r="P137" s="53"/>
      <c r="Q137" s="53"/>
    </row>
    <row r="138" spans="1:17" s="54" customFormat="1" ht="19.5" customHeight="1" x14ac:dyDescent="0.2">
      <c r="A138" s="53"/>
      <c r="D138" s="272"/>
      <c r="E138" s="273"/>
      <c r="F138" s="273"/>
      <c r="G138" s="273"/>
      <c r="H138" s="274"/>
      <c r="I138" s="293"/>
      <c r="J138" s="276"/>
      <c r="K138" s="53"/>
      <c r="L138" s="53"/>
      <c r="M138" s="53"/>
      <c r="N138" s="53"/>
      <c r="O138" s="53"/>
      <c r="P138" s="53"/>
      <c r="Q138" s="53"/>
    </row>
    <row r="139" spans="1:17" s="54" customFormat="1" ht="19.5" customHeight="1" x14ac:dyDescent="0.2">
      <c r="A139" s="53"/>
      <c r="D139" s="272"/>
      <c r="E139" s="273"/>
      <c r="F139" s="273"/>
      <c r="G139" s="273"/>
      <c r="H139" s="274"/>
      <c r="I139" s="293"/>
      <c r="J139" s="276"/>
      <c r="K139" s="53"/>
      <c r="L139" s="53"/>
      <c r="M139" s="53"/>
      <c r="N139" s="53"/>
      <c r="O139" s="53"/>
      <c r="P139" s="53"/>
      <c r="Q139" s="53"/>
    </row>
    <row r="140" spans="1:17" s="54" customFormat="1" ht="19.5" customHeight="1" x14ac:dyDescent="0.2">
      <c r="A140" s="53"/>
      <c r="D140" s="272"/>
      <c r="E140" s="273"/>
      <c r="F140" s="273"/>
      <c r="G140" s="273"/>
      <c r="H140" s="274"/>
      <c r="I140" s="293"/>
      <c r="J140" s="276"/>
      <c r="K140" s="53"/>
      <c r="L140" s="53"/>
      <c r="M140" s="53"/>
      <c r="N140" s="53"/>
      <c r="O140" s="53"/>
      <c r="P140" s="53"/>
      <c r="Q140" s="53"/>
    </row>
    <row r="141" spans="1:17" s="54" customFormat="1" ht="19.5" customHeight="1" x14ac:dyDescent="0.2">
      <c r="A141" s="53"/>
      <c r="D141" s="272"/>
      <c r="E141" s="273"/>
      <c r="F141" s="273"/>
      <c r="G141" s="273"/>
      <c r="H141" s="274"/>
      <c r="I141" s="293"/>
      <c r="J141" s="276"/>
      <c r="K141" s="53"/>
      <c r="L141" s="53"/>
      <c r="M141" s="53"/>
      <c r="N141" s="53"/>
      <c r="O141" s="53"/>
      <c r="P141" s="53"/>
      <c r="Q141" s="53"/>
    </row>
    <row r="142" spans="1:17" s="54" customFormat="1" ht="19.5" customHeight="1" x14ac:dyDescent="0.2">
      <c r="A142" s="53"/>
      <c r="D142" s="272"/>
      <c r="E142" s="273"/>
      <c r="F142" s="273"/>
      <c r="G142" s="273"/>
      <c r="H142" s="274"/>
      <c r="I142" s="293"/>
      <c r="J142" s="276"/>
      <c r="K142" s="53"/>
      <c r="L142" s="53"/>
      <c r="M142" s="53"/>
      <c r="N142" s="53"/>
      <c r="O142" s="53"/>
      <c r="P142" s="53"/>
      <c r="Q142" s="53"/>
    </row>
    <row r="143" spans="1:17" s="54" customFormat="1" ht="19.5" customHeight="1" x14ac:dyDescent="0.2">
      <c r="A143" s="53"/>
      <c r="D143" s="272"/>
      <c r="E143" s="273"/>
      <c r="F143" s="273"/>
      <c r="G143" s="273"/>
      <c r="H143" s="274"/>
      <c r="I143" s="293"/>
      <c r="J143" s="276"/>
      <c r="K143" s="53"/>
      <c r="L143" s="53"/>
      <c r="M143" s="53"/>
      <c r="N143" s="53"/>
      <c r="O143" s="53"/>
      <c r="P143" s="53"/>
      <c r="Q143" s="53"/>
    </row>
    <row r="144" spans="1:17" s="54" customFormat="1" ht="19.5" customHeight="1" x14ac:dyDescent="0.2">
      <c r="A144" s="53"/>
      <c r="D144" s="272"/>
      <c r="E144" s="273"/>
      <c r="F144" s="273"/>
      <c r="G144" s="273"/>
      <c r="H144" s="274"/>
      <c r="I144" s="293"/>
      <c r="J144" s="276"/>
      <c r="K144" s="53"/>
      <c r="L144" s="53"/>
      <c r="M144" s="53"/>
      <c r="N144" s="53"/>
      <c r="O144" s="53"/>
      <c r="P144" s="53"/>
      <c r="Q144" s="53"/>
    </row>
    <row r="145" spans="1:17" s="54" customFormat="1" ht="19.5" customHeight="1" x14ac:dyDescent="0.2">
      <c r="A145" s="53"/>
      <c r="D145" s="272"/>
      <c r="E145" s="273"/>
      <c r="F145" s="273"/>
      <c r="G145" s="273"/>
      <c r="H145" s="274"/>
      <c r="I145" s="293"/>
      <c r="J145" s="276"/>
      <c r="K145" s="53"/>
      <c r="L145" s="53"/>
      <c r="M145" s="53"/>
      <c r="N145" s="53"/>
      <c r="O145" s="53"/>
      <c r="P145" s="53"/>
      <c r="Q145" s="53"/>
    </row>
    <row r="146" spans="1:17" s="54" customFormat="1" ht="19.5" customHeight="1" x14ac:dyDescent="0.2">
      <c r="A146" s="53"/>
      <c r="D146" s="272"/>
      <c r="E146" s="273"/>
      <c r="F146" s="273"/>
      <c r="G146" s="273"/>
      <c r="H146" s="274"/>
      <c r="I146" s="293"/>
      <c r="J146" s="276"/>
      <c r="K146" s="53"/>
      <c r="L146" s="53"/>
      <c r="M146" s="53"/>
      <c r="N146" s="53"/>
      <c r="O146" s="53"/>
      <c r="P146" s="53"/>
      <c r="Q146" s="53"/>
    </row>
    <row r="147" spans="1:17" s="54" customFormat="1" ht="19.5" customHeight="1" x14ac:dyDescent="0.2">
      <c r="A147" s="53"/>
      <c r="D147" s="272"/>
      <c r="E147" s="273"/>
      <c r="F147" s="273"/>
      <c r="G147" s="273"/>
      <c r="H147" s="274"/>
      <c r="I147" s="293"/>
      <c r="J147" s="276"/>
      <c r="K147" s="53"/>
      <c r="L147" s="53"/>
      <c r="M147" s="53"/>
      <c r="N147" s="53"/>
      <c r="O147" s="53"/>
      <c r="P147" s="53"/>
      <c r="Q147" s="53"/>
    </row>
    <row r="148" spans="1:17" s="54" customFormat="1" ht="19.5" customHeight="1" x14ac:dyDescent="0.2">
      <c r="A148" s="53"/>
      <c r="D148" s="272"/>
      <c r="E148" s="273"/>
      <c r="F148" s="273"/>
      <c r="G148" s="273"/>
      <c r="H148" s="274"/>
      <c r="I148" s="293"/>
      <c r="J148" s="276"/>
      <c r="K148" s="53"/>
      <c r="L148" s="53"/>
      <c r="M148" s="53"/>
      <c r="N148" s="53"/>
      <c r="O148" s="53"/>
      <c r="P148" s="53"/>
      <c r="Q148" s="53"/>
    </row>
    <row r="149" spans="1:17" s="54" customFormat="1" ht="19.5" customHeight="1" x14ac:dyDescent="0.2">
      <c r="A149" s="53"/>
      <c r="D149" s="272"/>
      <c r="E149" s="273"/>
      <c r="F149" s="273"/>
      <c r="G149" s="273"/>
      <c r="H149" s="274"/>
      <c r="I149" s="293"/>
      <c r="J149" s="276"/>
      <c r="K149" s="53"/>
      <c r="L149" s="53"/>
      <c r="M149" s="53"/>
      <c r="N149" s="53"/>
      <c r="O149" s="53"/>
      <c r="P149" s="53"/>
      <c r="Q149" s="53"/>
    </row>
    <row r="150" spans="1:17" s="54" customFormat="1" ht="19.5" customHeight="1" x14ac:dyDescent="0.2">
      <c r="A150" s="53"/>
      <c r="D150" s="272"/>
      <c r="E150" s="273"/>
      <c r="F150" s="273"/>
      <c r="G150" s="273"/>
      <c r="H150" s="274"/>
      <c r="I150" s="293"/>
      <c r="J150" s="276"/>
      <c r="K150" s="53"/>
      <c r="L150" s="53"/>
      <c r="M150" s="53"/>
      <c r="N150" s="53"/>
      <c r="O150" s="53"/>
      <c r="P150" s="53"/>
      <c r="Q150" s="53"/>
    </row>
    <row r="151" spans="1:17" s="54" customFormat="1" ht="19.5" customHeight="1" x14ac:dyDescent="0.2">
      <c r="A151" s="53"/>
      <c r="D151" s="272"/>
      <c r="E151" s="273"/>
      <c r="F151" s="273"/>
      <c r="G151" s="273"/>
      <c r="H151" s="274"/>
      <c r="I151" s="293"/>
      <c r="J151" s="276"/>
      <c r="K151" s="53"/>
      <c r="L151" s="53"/>
      <c r="M151" s="53"/>
      <c r="N151" s="53"/>
      <c r="O151" s="53"/>
      <c r="P151" s="53"/>
      <c r="Q151" s="53"/>
    </row>
    <row r="152" spans="1:17" s="54" customFormat="1" ht="19.5" customHeight="1" x14ac:dyDescent="0.2">
      <c r="A152" s="53"/>
      <c r="D152" s="272"/>
      <c r="E152" s="273"/>
      <c r="F152" s="273"/>
      <c r="G152" s="273"/>
      <c r="H152" s="274"/>
      <c r="I152" s="293"/>
      <c r="J152" s="276"/>
      <c r="K152" s="53"/>
      <c r="L152" s="53"/>
      <c r="M152" s="53"/>
      <c r="N152" s="53"/>
      <c r="O152" s="53"/>
      <c r="P152" s="53"/>
      <c r="Q152" s="53"/>
    </row>
    <row r="153" spans="1:17" s="54" customFormat="1" ht="19.5" customHeight="1" x14ac:dyDescent="0.2">
      <c r="A153" s="53"/>
      <c r="D153" s="272"/>
      <c r="E153" s="273"/>
      <c r="F153" s="273"/>
      <c r="G153" s="273"/>
      <c r="H153" s="274"/>
      <c r="I153" s="293"/>
      <c r="J153" s="276"/>
      <c r="K153" s="53"/>
      <c r="L153" s="53"/>
      <c r="M153" s="53"/>
      <c r="N153" s="53"/>
      <c r="O153" s="53"/>
      <c r="P153" s="53"/>
      <c r="Q153" s="53"/>
    </row>
    <row r="154" spans="1:17" s="54" customFormat="1" ht="19.5" customHeight="1" x14ac:dyDescent="0.2">
      <c r="A154" s="53"/>
      <c r="D154" s="272"/>
      <c r="E154" s="273"/>
      <c r="F154" s="273"/>
      <c r="G154" s="273"/>
      <c r="H154" s="274"/>
      <c r="I154" s="293"/>
      <c r="J154" s="276"/>
      <c r="K154" s="53"/>
      <c r="L154" s="53"/>
      <c r="M154" s="53"/>
      <c r="N154" s="53"/>
      <c r="O154" s="53"/>
      <c r="P154" s="53"/>
      <c r="Q154" s="53"/>
    </row>
    <row r="155" spans="1:17" s="54" customFormat="1" ht="19.5" customHeight="1" x14ac:dyDescent="0.2">
      <c r="A155" s="53"/>
      <c r="D155" s="272"/>
      <c r="E155" s="273"/>
      <c r="F155" s="273"/>
      <c r="G155" s="273"/>
      <c r="H155" s="274"/>
      <c r="I155" s="293"/>
      <c r="J155" s="276"/>
      <c r="K155" s="53"/>
      <c r="L155" s="53"/>
      <c r="M155" s="53"/>
      <c r="N155" s="53"/>
      <c r="O155" s="53"/>
      <c r="P155" s="53"/>
      <c r="Q155" s="53"/>
    </row>
    <row r="156" spans="1:17" s="54" customFormat="1" ht="19.5" customHeight="1" x14ac:dyDescent="0.2">
      <c r="A156" s="53"/>
      <c r="D156" s="272"/>
      <c r="E156" s="273"/>
      <c r="F156" s="273"/>
      <c r="G156" s="273"/>
      <c r="H156" s="274"/>
      <c r="I156" s="293"/>
      <c r="J156" s="276"/>
      <c r="K156" s="53"/>
      <c r="L156" s="53"/>
      <c r="M156" s="53"/>
      <c r="N156" s="53"/>
      <c r="O156" s="53"/>
      <c r="P156" s="53"/>
      <c r="Q156" s="53"/>
    </row>
    <row r="157" spans="1:17" s="54" customFormat="1" ht="19.5" customHeight="1" x14ac:dyDescent="0.2">
      <c r="A157" s="53"/>
      <c r="D157" s="272"/>
      <c r="E157" s="273"/>
      <c r="F157" s="273"/>
      <c r="G157" s="273"/>
      <c r="H157" s="274"/>
      <c r="I157" s="293"/>
      <c r="J157" s="276"/>
      <c r="K157" s="53"/>
      <c r="L157" s="53"/>
      <c r="M157" s="53"/>
      <c r="N157" s="53"/>
      <c r="O157" s="53"/>
      <c r="P157" s="53"/>
      <c r="Q157" s="53"/>
    </row>
    <row r="158" spans="1:17" s="54" customFormat="1" ht="19.5" customHeight="1" x14ac:dyDescent="0.2">
      <c r="A158" s="53"/>
      <c r="D158" s="272"/>
      <c r="E158" s="273"/>
      <c r="F158" s="273"/>
      <c r="G158" s="273"/>
      <c r="H158" s="274"/>
      <c r="I158" s="293"/>
      <c r="J158" s="276"/>
      <c r="K158" s="53"/>
      <c r="L158" s="53"/>
      <c r="M158" s="53"/>
      <c r="N158" s="53"/>
      <c r="O158" s="53"/>
      <c r="P158" s="53"/>
      <c r="Q158" s="53"/>
    </row>
    <row r="159" spans="1:17" s="54" customFormat="1" ht="19.5" customHeight="1" x14ac:dyDescent="0.2">
      <c r="A159" s="53"/>
      <c r="D159" s="272"/>
      <c r="E159" s="273"/>
      <c r="F159" s="273"/>
      <c r="G159" s="273"/>
      <c r="H159" s="274"/>
      <c r="I159" s="293"/>
      <c r="J159" s="276"/>
      <c r="K159" s="53"/>
      <c r="L159" s="53"/>
      <c r="M159" s="53"/>
      <c r="N159" s="53"/>
      <c r="O159" s="53"/>
      <c r="P159" s="53"/>
      <c r="Q159" s="53"/>
    </row>
    <row r="160" spans="1:17" s="54" customFormat="1" ht="19.5" customHeight="1" x14ac:dyDescent="0.2">
      <c r="A160" s="53"/>
      <c r="D160" s="272"/>
      <c r="E160" s="273"/>
      <c r="F160" s="273"/>
      <c r="G160" s="273"/>
      <c r="H160" s="274"/>
      <c r="I160" s="293"/>
      <c r="J160" s="276"/>
      <c r="K160" s="53"/>
      <c r="L160" s="53"/>
      <c r="M160" s="53"/>
      <c r="N160" s="53"/>
      <c r="O160" s="53"/>
      <c r="P160" s="53"/>
      <c r="Q160" s="53"/>
    </row>
    <row r="161" spans="1:17" s="54" customFormat="1" ht="19.5" customHeight="1" x14ac:dyDescent="0.2">
      <c r="A161" s="53"/>
      <c r="D161" s="272"/>
      <c r="E161" s="273"/>
      <c r="F161" s="273"/>
      <c r="G161" s="273"/>
      <c r="H161" s="274"/>
      <c r="I161" s="293"/>
      <c r="J161" s="276"/>
      <c r="K161" s="53"/>
      <c r="L161" s="53"/>
      <c r="M161" s="53"/>
      <c r="N161" s="53"/>
      <c r="O161" s="53"/>
      <c r="P161" s="53"/>
      <c r="Q161" s="53"/>
    </row>
    <row r="162" spans="1:17" s="54" customFormat="1" ht="19.5" customHeight="1" x14ac:dyDescent="0.2">
      <c r="A162" s="53"/>
      <c r="D162" s="272"/>
      <c r="E162" s="273"/>
      <c r="F162" s="273"/>
      <c r="G162" s="273"/>
      <c r="H162" s="274"/>
      <c r="I162" s="293"/>
      <c r="J162" s="276"/>
      <c r="K162" s="53"/>
      <c r="L162" s="53"/>
      <c r="M162" s="53"/>
      <c r="N162" s="53"/>
      <c r="O162" s="53"/>
      <c r="P162" s="53"/>
      <c r="Q162" s="53"/>
    </row>
    <row r="163" spans="1:17" s="54" customFormat="1" ht="19.5" customHeight="1" x14ac:dyDescent="0.2">
      <c r="A163" s="53"/>
      <c r="D163" s="272"/>
      <c r="E163" s="273"/>
      <c r="F163" s="273"/>
      <c r="G163" s="273"/>
      <c r="H163" s="274"/>
      <c r="I163" s="293"/>
      <c r="J163" s="276"/>
      <c r="K163" s="53"/>
      <c r="L163" s="53"/>
      <c r="M163" s="53"/>
      <c r="N163" s="53"/>
      <c r="O163" s="53"/>
      <c r="P163" s="53"/>
      <c r="Q163" s="53"/>
    </row>
    <row r="164" spans="1:17" s="54" customFormat="1" ht="19.5" customHeight="1" x14ac:dyDescent="0.2">
      <c r="A164" s="53"/>
      <c r="D164" s="272"/>
      <c r="E164" s="273"/>
      <c r="F164" s="273"/>
      <c r="G164" s="273"/>
      <c r="H164" s="274"/>
      <c r="I164" s="293"/>
      <c r="J164" s="276"/>
      <c r="K164" s="53"/>
      <c r="L164" s="53"/>
      <c r="M164" s="53"/>
      <c r="N164" s="53"/>
      <c r="O164" s="53"/>
      <c r="P164" s="53"/>
      <c r="Q164" s="53"/>
    </row>
    <row r="165" spans="1:17" s="54" customFormat="1" ht="19.5" customHeight="1" x14ac:dyDescent="0.2">
      <c r="A165" s="53"/>
      <c r="D165" s="272"/>
      <c r="E165" s="273"/>
      <c r="F165" s="273"/>
      <c r="G165" s="273"/>
      <c r="H165" s="274"/>
      <c r="I165" s="293"/>
      <c r="J165" s="276"/>
      <c r="K165" s="53"/>
      <c r="L165" s="53"/>
      <c r="M165" s="53"/>
      <c r="N165" s="53"/>
      <c r="O165" s="53"/>
      <c r="P165" s="53"/>
      <c r="Q165" s="53"/>
    </row>
    <row r="166" spans="1:17" s="54" customFormat="1" ht="19.5" customHeight="1" x14ac:dyDescent="0.2">
      <c r="A166" s="53"/>
      <c r="D166" s="272"/>
      <c r="E166" s="273"/>
      <c r="F166" s="273"/>
      <c r="G166" s="273"/>
      <c r="H166" s="274"/>
      <c r="I166" s="293"/>
      <c r="J166" s="276"/>
      <c r="K166" s="53"/>
      <c r="L166" s="53"/>
      <c r="M166" s="53"/>
      <c r="N166" s="53"/>
      <c r="O166" s="53"/>
      <c r="P166" s="53"/>
      <c r="Q166" s="53"/>
    </row>
    <row r="167" spans="1:17" s="54" customFormat="1" ht="19.5" customHeight="1" x14ac:dyDescent="0.2">
      <c r="A167" s="53"/>
      <c r="D167" s="272"/>
      <c r="E167" s="273"/>
      <c r="F167" s="273"/>
      <c r="G167" s="273"/>
      <c r="H167" s="274"/>
      <c r="I167" s="293"/>
      <c r="J167" s="276"/>
      <c r="K167" s="53"/>
      <c r="L167" s="53"/>
      <c r="M167" s="53"/>
      <c r="N167" s="53"/>
      <c r="O167" s="53"/>
      <c r="P167" s="53"/>
      <c r="Q167" s="53"/>
    </row>
    <row r="168" spans="1:17" s="54" customFormat="1" ht="19.5" customHeight="1" x14ac:dyDescent="0.2">
      <c r="A168" s="53"/>
      <c r="D168" s="272"/>
      <c r="E168" s="273"/>
      <c r="F168" s="273"/>
      <c r="G168" s="273"/>
      <c r="H168" s="274"/>
      <c r="I168" s="293"/>
      <c r="J168" s="276"/>
      <c r="K168" s="53"/>
      <c r="L168" s="53"/>
      <c r="M168" s="53"/>
      <c r="N168" s="53"/>
      <c r="O168" s="53"/>
      <c r="P168" s="53"/>
      <c r="Q168" s="53"/>
    </row>
    <row r="169" spans="1:17" s="54" customFormat="1" ht="19.5" customHeight="1" x14ac:dyDescent="0.2">
      <c r="A169" s="53"/>
      <c r="D169" s="272"/>
      <c r="E169" s="273"/>
      <c r="F169" s="273"/>
      <c r="G169" s="273"/>
      <c r="H169" s="274"/>
      <c r="I169" s="293"/>
      <c r="J169" s="276"/>
      <c r="K169" s="53"/>
      <c r="L169" s="53"/>
      <c r="M169" s="53"/>
      <c r="N169" s="53"/>
      <c r="O169" s="53"/>
      <c r="P169" s="53"/>
      <c r="Q169" s="53"/>
    </row>
    <row r="170" spans="1:17" s="54" customFormat="1" ht="19.5" customHeight="1" x14ac:dyDescent="0.2">
      <c r="A170" s="53"/>
      <c r="D170" s="272"/>
      <c r="E170" s="273"/>
      <c r="F170" s="273"/>
      <c r="G170" s="273"/>
      <c r="H170" s="274"/>
      <c r="I170" s="293"/>
      <c r="J170" s="276"/>
      <c r="K170" s="53"/>
      <c r="L170" s="53"/>
      <c r="M170" s="53"/>
      <c r="N170" s="53"/>
      <c r="O170" s="53"/>
      <c r="P170" s="53"/>
      <c r="Q170" s="53"/>
    </row>
    <row r="171" spans="1:17" s="54" customFormat="1" ht="19.5" customHeight="1" x14ac:dyDescent="0.2">
      <c r="A171" s="53"/>
      <c r="D171" s="272"/>
      <c r="E171" s="273"/>
      <c r="F171" s="273"/>
      <c r="G171" s="273"/>
      <c r="H171" s="274"/>
      <c r="I171" s="293"/>
      <c r="J171" s="276"/>
      <c r="K171" s="53"/>
      <c r="L171" s="53"/>
      <c r="M171" s="53"/>
      <c r="N171" s="53"/>
      <c r="O171" s="53"/>
      <c r="P171" s="53"/>
      <c r="Q171" s="53"/>
    </row>
    <row r="172" spans="1:17" s="54" customFormat="1" ht="19.5" customHeight="1" x14ac:dyDescent="0.2">
      <c r="A172" s="53"/>
      <c r="D172" s="272"/>
      <c r="E172" s="273"/>
      <c r="F172" s="273"/>
      <c r="G172" s="273"/>
      <c r="H172" s="274"/>
      <c r="I172" s="293"/>
      <c r="J172" s="276"/>
      <c r="K172" s="53"/>
      <c r="L172" s="53"/>
      <c r="M172" s="53"/>
      <c r="N172" s="53"/>
      <c r="O172" s="53"/>
      <c r="P172" s="53"/>
      <c r="Q172" s="53"/>
    </row>
    <row r="173" spans="1:17" s="54" customFormat="1" ht="19.5" customHeight="1" x14ac:dyDescent="0.2">
      <c r="A173" s="53"/>
      <c r="D173" s="272"/>
      <c r="E173" s="273"/>
      <c r="F173" s="273"/>
      <c r="G173" s="273"/>
      <c r="H173" s="274"/>
      <c r="I173" s="293"/>
      <c r="J173" s="276"/>
      <c r="K173" s="53"/>
      <c r="L173" s="53"/>
      <c r="M173" s="53"/>
      <c r="N173" s="53"/>
      <c r="O173" s="53"/>
      <c r="P173" s="53"/>
      <c r="Q173" s="53"/>
    </row>
    <row r="174" spans="1:17" s="54" customFormat="1" ht="19.5" customHeight="1" x14ac:dyDescent="0.2">
      <c r="A174" s="53"/>
      <c r="D174" s="272"/>
      <c r="E174" s="273"/>
      <c r="F174" s="273"/>
      <c r="G174" s="273"/>
      <c r="H174" s="274"/>
      <c r="I174" s="293"/>
      <c r="J174" s="276"/>
      <c r="K174" s="53"/>
      <c r="L174" s="53"/>
      <c r="M174" s="53"/>
      <c r="N174" s="53"/>
      <c r="O174" s="53"/>
      <c r="P174" s="53"/>
      <c r="Q174" s="53"/>
    </row>
    <row r="175" spans="1:17" s="54" customFormat="1" ht="19.5" customHeight="1" x14ac:dyDescent="0.2">
      <c r="A175" s="53"/>
      <c r="D175" s="272"/>
      <c r="E175" s="273"/>
      <c r="F175" s="273"/>
      <c r="G175" s="273"/>
      <c r="H175" s="274"/>
      <c r="I175" s="293"/>
      <c r="J175" s="276"/>
      <c r="K175" s="53"/>
      <c r="L175" s="53"/>
      <c r="M175" s="53"/>
      <c r="N175" s="53"/>
      <c r="O175" s="53"/>
      <c r="P175" s="53"/>
      <c r="Q175" s="53"/>
    </row>
    <row r="176" spans="1:17" s="54" customFormat="1" ht="19.5" customHeight="1" x14ac:dyDescent="0.2">
      <c r="A176" s="53"/>
      <c r="D176" s="272"/>
      <c r="E176" s="273"/>
      <c r="F176" s="273"/>
      <c r="G176" s="273"/>
      <c r="H176" s="274"/>
      <c r="I176" s="293"/>
      <c r="J176" s="276"/>
      <c r="K176" s="53"/>
      <c r="L176" s="53"/>
      <c r="M176" s="53"/>
      <c r="N176" s="53"/>
      <c r="O176" s="53"/>
      <c r="P176" s="53"/>
      <c r="Q176" s="53"/>
    </row>
    <row r="177" spans="1:17" s="54" customFormat="1" ht="19.5" customHeight="1" x14ac:dyDescent="0.2">
      <c r="A177" s="53"/>
      <c r="D177" s="272"/>
      <c r="E177" s="273"/>
      <c r="F177" s="273"/>
      <c r="G177" s="273"/>
      <c r="H177" s="274"/>
      <c r="I177" s="293"/>
      <c r="J177" s="276"/>
      <c r="K177" s="53"/>
      <c r="L177" s="53"/>
      <c r="M177" s="53"/>
      <c r="N177" s="53"/>
      <c r="O177" s="53"/>
      <c r="P177" s="53"/>
      <c r="Q177" s="53"/>
    </row>
    <row r="178" spans="1:17" s="54" customFormat="1" ht="19.5" customHeight="1" x14ac:dyDescent="0.2">
      <c r="A178" s="53"/>
      <c r="D178" s="272"/>
      <c r="E178" s="273"/>
      <c r="F178" s="273"/>
      <c r="G178" s="273"/>
      <c r="H178" s="274"/>
      <c r="I178" s="293"/>
      <c r="J178" s="276"/>
      <c r="K178" s="53"/>
      <c r="L178" s="53"/>
      <c r="M178" s="53"/>
      <c r="N178" s="53"/>
      <c r="O178" s="53"/>
      <c r="P178" s="53"/>
      <c r="Q178" s="53"/>
    </row>
    <row r="179" spans="1:17" s="54" customFormat="1" ht="19.5" customHeight="1" x14ac:dyDescent="0.2">
      <c r="A179" s="53"/>
      <c r="D179" s="272"/>
      <c r="E179" s="273"/>
      <c r="F179" s="273"/>
      <c r="G179" s="273"/>
      <c r="H179" s="274"/>
      <c r="I179" s="293"/>
      <c r="J179" s="276"/>
      <c r="K179" s="53"/>
      <c r="L179" s="53"/>
      <c r="M179" s="53"/>
      <c r="N179" s="53"/>
      <c r="O179" s="53"/>
      <c r="P179" s="53"/>
      <c r="Q179" s="53"/>
    </row>
    <row r="180" spans="1:17" s="54" customFormat="1" ht="19.5" customHeight="1" x14ac:dyDescent="0.2">
      <c r="A180" s="53"/>
      <c r="D180" s="272"/>
      <c r="E180" s="273"/>
      <c r="F180" s="273"/>
      <c r="G180" s="273"/>
      <c r="H180" s="274"/>
      <c r="I180" s="293"/>
      <c r="J180" s="276"/>
      <c r="K180" s="53"/>
      <c r="L180" s="53"/>
      <c r="M180" s="53"/>
      <c r="N180" s="53"/>
      <c r="O180" s="53"/>
      <c r="P180" s="53"/>
      <c r="Q180" s="53"/>
    </row>
    <row r="181" spans="1:17" s="54" customFormat="1" ht="19.5" customHeight="1" x14ac:dyDescent="0.2">
      <c r="A181" s="53"/>
      <c r="D181" s="272"/>
      <c r="E181" s="273"/>
      <c r="F181" s="273"/>
      <c r="G181" s="273"/>
      <c r="H181" s="274"/>
      <c r="I181" s="293"/>
      <c r="J181" s="276"/>
      <c r="K181" s="53"/>
      <c r="L181" s="53"/>
      <c r="M181" s="53"/>
      <c r="N181" s="53"/>
      <c r="O181" s="53"/>
      <c r="P181" s="53"/>
      <c r="Q181" s="53"/>
    </row>
    <row r="182" spans="1:17" s="54" customFormat="1" ht="19.5" customHeight="1" x14ac:dyDescent="0.2">
      <c r="A182" s="53"/>
      <c r="D182" s="272"/>
      <c r="E182" s="273"/>
      <c r="F182" s="273"/>
      <c r="G182" s="273"/>
      <c r="H182" s="274"/>
      <c r="I182" s="293"/>
      <c r="J182" s="276"/>
      <c r="K182" s="53"/>
      <c r="L182" s="53"/>
      <c r="M182" s="53"/>
      <c r="N182" s="53"/>
      <c r="O182" s="53"/>
      <c r="P182" s="53"/>
      <c r="Q182" s="53"/>
    </row>
    <row r="183" spans="1:17" s="54" customFormat="1" ht="19.5" customHeight="1" x14ac:dyDescent="0.2">
      <c r="A183" s="53"/>
      <c r="D183" s="272"/>
      <c r="E183" s="273"/>
      <c r="F183" s="273"/>
      <c r="G183" s="273"/>
      <c r="H183" s="274"/>
      <c r="I183" s="293"/>
      <c r="J183" s="276"/>
      <c r="K183" s="53"/>
      <c r="L183" s="53"/>
      <c r="M183" s="53"/>
      <c r="N183" s="53"/>
      <c r="O183" s="53"/>
      <c r="P183" s="53"/>
      <c r="Q183" s="53"/>
    </row>
    <row r="184" spans="1:17" s="54" customFormat="1" ht="19.5" customHeight="1" x14ac:dyDescent="0.2">
      <c r="A184" s="53"/>
      <c r="D184" s="272"/>
      <c r="E184" s="273"/>
      <c r="F184" s="273"/>
      <c r="G184" s="273"/>
      <c r="H184" s="274"/>
      <c r="I184" s="293"/>
      <c r="J184" s="276"/>
      <c r="K184" s="53"/>
      <c r="L184" s="53"/>
      <c r="M184" s="53"/>
      <c r="N184" s="53"/>
      <c r="O184" s="53"/>
      <c r="P184" s="53"/>
      <c r="Q184" s="53"/>
    </row>
    <row r="185" spans="1:17" s="54" customFormat="1" ht="19.5" customHeight="1" x14ac:dyDescent="0.2">
      <c r="A185" s="53"/>
      <c r="D185" s="272"/>
      <c r="E185" s="273"/>
      <c r="F185" s="273"/>
      <c r="G185" s="273"/>
      <c r="H185" s="274"/>
      <c r="I185" s="293"/>
      <c r="J185" s="276"/>
      <c r="K185" s="53"/>
      <c r="L185" s="53"/>
      <c r="M185" s="53"/>
      <c r="N185" s="53"/>
      <c r="O185" s="53"/>
      <c r="P185" s="53"/>
      <c r="Q185" s="53"/>
    </row>
    <row r="186" spans="1:17" s="54" customFormat="1" ht="19.5" customHeight="1" x14ac:dyDescent="0.2">
      <c r="A186" s="53"/>
      <c r="D186" s="272"/>
      <c r="E186" s="273"/>
      <c r="F186" s="273"/>
      <c r="G186" s="273"/>
      <c r="H186" s="274"/>
      <c r="I186" s="293"/>
      <c r="J186" s="276"/>
      <c r="K186" s="53"/>
      <c r="L186" s="53"/>
      <c r="M186" s="53"/>
      <c r="N186" s="53"/>
      <c r="O186" s="53"/>
      <c r="P186" s="53"/>
      <c r="Q186" s="53"/>
    </row>
    <row r="187" spans="1:17" s="54" customFormat="1" ht="19.5" customHeight="1" x14ac:dyDescent="0.2">
      <c r="A187" s="53"/>
      <c r="D187" s="272"/>
      <c r="E187" s="273"/>
      <c r="F187" s="273"/>
      <c r="G187" s="273"/>
      <c r="H187" s="274"/>
      <c r="I187" s="293"/>
      <c r="J187" s="276"/>
      <c r="K187" s="53"/>
      <c r="L187" s="53"/>
      <c r="M187" s="53"/>
      <c r="N187" s="53"/>
      <c r="O187" s="53"/>
      <c r="P187" s="53"/>
      <c r="Q187" s="53"/>
    </row>
    <row r="188" spans="1:17" s="54" customFormat="1" ht="19.5" customHeight="1" x14ac:dyDescent="0.2">
      <c r="A188" s="53"/>
      <c r="D188" s="272"/>
      <c r="E188" s="273"/>
      <c r="F188" s="273"/>
      <c r="G188" s="273"/>
      <c r="H188" s="274"/>
      <c r="I188" s="293"/>
      <c r="J188" s="276"/>
      <c r="K188" s="53"/>
      <c r="L188" s="53"/>
      <c r="M188" s="53"/>
      <c r="N188" s="53"/>
      <c r="O188" s="53"/>
      <c r="P188" s="53"/>
      <c r="Q188" s="53"/>
    </row>
    <row r="189" spans="1:17" s="54" customFormat="1" ht="19.5" customHeight="1" x14ac:dyDescent="0.2">
      <c r="A189" s="53"/>
      <c r="D189" s="272"/>
      <c r="E189" s="273"/>
      <c r="F189" s="273"/>
      <c r="G189" s="273"/>
      <c r="H189" s="274"/>
      <c r="I189" s="293"/>
      <c r="J189" s="276"/>
      <c r="K189" s="53"/>
      <c r="L189" s="53"/>
      <c r="M189" s="53"/>
      <c r="N189" s="53"/>
      <c r="O189" s="53"/>
      <c r="P189" s="53"/>
      <c r="Q189" s="53"/>
    </row>
    <row r="190" spans="1:17" s="54" customFormat="1" ht="19.5" customHeight="1" x14ac:dyDescent="0.2">
      <c r="A190" s="53"/>
      <c r="D190" s="272"/>
      <c r="E190" s="273"/>
      <c r="F190" s="273"/>
      <c r="G190" s="273"/>
      <c r="H190" s="274"/>
      <c r="I190" s="293"/>
      <c r="J190" s="276"/>
      <c r="K190" s="53"/>
      <c r="L190" s="53"/>
      <c r="M190" s="53"/>
      <c r="N190" s="53"/>
      <c r="O190" s="53"/>
      <c r="P190" s="53"/>
      <c r="Q190" s="53"/>
    </row>
    <row r="191" spans="1:17" s="54" customFormat="1" ht="19.5" customHeight="1" x14ac:dyDescent="0.2">
      <c r="A191" s="53"/>
      <c r="D191" s="272"/>
      <c r="E191" s="273"/>
      <c r="F191" s="273"/>
      <c r="G191" s="273"/>
      <c r="H191" s="274"/>
      <c r="I191" s="293"/>
      <c r="J191" s="276"/>
      <c r="K191" s="53"/>
      <c r="L191" s="53"/>
      <c r="M191" s="53"/>
      <c r="N191" s="53"/>
      <c r="O191" s="53"/>
      <c r="P191" s="53"/>
      <c r="Q191" s="53"/>
    </row>
    <row r="192" spans="1:17" s="54" customFormat="1" ht="19.5" customHeight="1" x14ac:dyDescent="0.2">
      <c r="A192" s="53"/>
      <c r="D192" s="272"/>
      <c r="E192" s="273"/>
      <c r="F192" s="273"/>
      <c r="G192" s="273"/>
      <c r="H192" s="274"/>
      <c r="I192" s="293"/>
      <c r="J192" s="276"/>
      <c r="K192" s="53"/>
      <c r="L192" s="53"/>
      <c r="M192" s="53"/>
      <c r="N192" s="53"/>
      <c r="O192" s="53"/>
      <c r="P192" s="53"/>
      <c r="Q192" s="53"/>
    </row>
    <row r="193" spans="1:17" s="54" customFormat="1" ht="19.5" customHeight="1" x14ac:dyDescent="0.2">
      <c r="A193" s="53"/>
      <c r="D193" s="272"/>
      <c r="E193" s="273"/>
      <c r="F193" s="273"/>
      <c r="G193" s="273"/>
      <c r="H193" s="274"/>
      <c r="I193" s="293"/>
      <c r="J193" s="276"/>
      <c r="K193" s="53"/>
      <c r="L193" s="53"/>
      <c r="M193" s="53"/>
      <c r="N193" s="53"/>
      <c r="O193" s="53"/>
      <c r="P193" s="53"/>
      <c r="Q193" s="53"/>
    </row>
    <row r="194" spans="1:17" s="54" customFormat="1" ht="19.5" customHeight="1" x14ac:dyDescent="0.2">
      <c r="A194" s="53"/>
      <c r="D194" s="272"/>
      <c r="E194" s="273"/>
      <c r="F194" s="273"/>
      <c r="G194" s="273"/>
      <c r="H194" s="274"/>
      <c r="I194" s="293"/>
      <c r="J194" s="276"/>
      <c r="K194" s="53"/>
      <c r="L194" s="53"/>
      <c r="M194" s="53"/>
      <c r="N194" s="53"/>
      <c r="O194" s="53"/>
      <c r="P194" s="53"/>
      <c r="Q194" s="53"/>
    </row>
    <row r="195" spans="1:17" s="54" customFormat="1" ht="19.5" customHeight="1" x14ac:dyDescent="0.2">
      <c r="A195" s="53"/>
      <c r="D195" s="272"/>
      <c r="E195" s="273"/>
      <c r="F195" s="273"/>
      <c r="G195" s="273"/>
      <c r="H195" s="274"/>
      <c r="I195" s="293"/>
      <c r="J195" s="276"/>
      <c r="K195" s="53"/>
      <c r="L195" s="53"/>
      <c r="M195" s="53"/>
      <c r="N195" s="53"/>
      <c r="O195" s="53"/>
      <c r="P195" s="53"/>
      <c r="Q195" s="53"/>
    </row>
    <row r="196" spans="1:17" s="54" customFormat="1" ht="19.5" customHeight="1" x14ac:dyDescent="0.2">
      <c r="A196" s="53"/>
      <c r="D196" s="272"/>
      <c r="E196" s="273"/>
      <c r="F196" s="273"/>
      <c r="G196" s="273"/>
      <c r="H196" s="274"/>
      <c r="I196" s="293"/>
      <c r="J196" s="276"/>
      <c r="K196" s="53"/>
      <c r="L196" s="53"/>
      <c r="M196" s="53"/>
      <c r="N196" s="53"/>
      <c r="O196" s="53"/>
      <c r="P196" s="53"/>
      <c r="Q196" s="53"/>
    </row>
    <row r="197" spans="1:17" s="54" customFormat="1" ht="19.5" customHeight="1" x14ac:dyDescent="0.2">
      <c r="A197" s="53"/>
      <c r="D197" s="272"/>
      <c r="E197" s="273"/>
      <c r="F197" s="273"/>
      <c r="G197" s="273"/>
      <c r="H197" s="274"/>
      <c r="I197" s="293"/>
      <c r="J197" s="276"/>
      <c r="K197" s="53"/>
      <c r="L197" s="53"/>
      <c r="M197" s="53"/>
      <c r="N197" s="53"/>
      <c r="O197" s="53"/>
      <c r="P197" s="53"/>
      <c r="Q197" s="53"/>
    </row>
    <row r="198" spans="1:17" s="54" customFormat="1" ht="19.5" customHeight="1" x14ac:dyDescent="0.2">
      <c r="A198" s="53"/>
      <c r="D198" s="272"/>
      <c r="E198" s="273"/>
      <c r="F198" s="273"/>
      <c r="G198" s="273"/>
      <c r="H198" s="274"/>
      <c r="I198" s="293"/>
      <c r="J198" s="276"/>
      <c r="K198" s="53"/>
      <c r="L198" s="53"/>
      <c r="M198" s="53"/>
      <c r="N198" s="53"/>
      <c r="O198" s="53"/>
      <c r="P198" s="53"/>
      <c r="Q198" s="53"/>
    </row>
    <row r="199" spans="1:17" s="54" customFormat="1" ht="19.5" customHeight="1" x14ac:dyDescent="0.2">
      <c r="A199" s="53"/>
      <c r="D199" s="272"/>
      <c r="E199" s="273"/>
      <c r="F199" s="273"/>
      <c r="G199" s="273"/>
      <c r="H199" s="274"/>
      <c r="I199" s="293"/>
      <c r="J199" s="276"/>
      <c r="K199" s="53"/>
      <c r="L199" s="53"/>
      <c r="M199" s="53"/>
      <c r="N199" s="53"/>
      <c r="O199" s="53"/>
      <c r="P199" s="53"/>
      <c r="Q199" s="53"/>
    </row>
    <row r="200" spans="1:17" s="54" customFormat="1" ht="19.5" customHeight="1" x14ac:dyDescent="0.2">
      <c r="A200" s="53"/>
      <c r="D200" s="272"/>
      <c r="E200" s="273"/>
      <c r="F200" s="273"/>
      <c r="G200" s="273"/>
      <c r="H200" s="274"/>
      <c r="I200" s="293"/>
      <c r="J200" s="276"/>
      <c r="K200" s="53"/>
      <c r="L200" s="53"/>
      <c r="M200" s="53"/>
      <c r="N200" s="53"/>
      <c r="O200" s="53"/>
      <c r="P200" s="53"/>
      <c r="Q200" s="53"/>
    </row>
    <row r="201" spans="1:17" s="54" customFormat="1" ht="19.5" customHeight="1" x14ac:dyDescent="0.2">
      <c r="A201" s="53"/>
      <c r="D201" s="272"/>
      <c r="E201" s="273"/>
      <c r="F201" s="273"/>
      <c r="G201" s="273"/>
      <c r="H201" s="274"/>
      <c r="I201" s="293"/>
      <c r="J201" s="276"/>
      <c r="K201" s="53"/>
      <c r="L201" s="53"/>
      <c r="M201" s="53"/>
      <c r="N201" s="53"/>
      <c r="O201" s="53"/>
      <c r="P201" s="53"/>
      <c r="Q201" s="53"/>
    </row>
    <row r="202" spans="1:17" s="54" customFormat="1" ht="19.5" customHeight="1" x14ac:dyDescent="0.2">
      <c r="A202" s="53"/>
      <c r="D202" s="272"/>
      <c r="E202" s="273"/>
      <c r="F202" s="273"/>
      <c r="G202" s="273"/>
      <c r="H202" s="274"/>
      <c r="I202" s="293"/>
      <c r="J202" s="276"/>
      <c r="K202" s="53"/>
      <c r="L202" s="53"/>
      <c r="M202" s="53"/>
      <c r="N202" s="53"/>
      <c r="O202" s="53"/>
      <c r="P202" s="53"/>
      <c r="Q202" s="53"/>
    </row>
    <row r="203" spans="1:17" s="54" customFormat="1" ht="19.5" customHeight="1" x14ac:dyDescent="0.2">
      <c r="A203" s="53"/>
      <c r="D203" s="272"/>
      <c r="E203" s="273"/>
      <c r="F203" s="273"/>
      <c r="G203" s="273"/>
      <c r="H203" s="274"/>
      <c r="I203" s="293"/>
      <c r="J203" s="276"/>
      <c r="K203" s="53"/>
      <c r="L203" s="53"/>
      <c r="M203" s="53"/>
      <c r="N203" s="53"/>
      <c r="O203" s="53"/>
      <c r="P203" s="53"/>
      <c r="Q203" s="53"/>
    </row>
    <row r="204" spans="1:17" s="54" customFormat="1" ht="19.5" customHeight="1" x14ac:dyDescent="0.2">
      <c r="A204" s="53"/>
      <c r="D204" s="272"/>
      <c r="E204" s="273"/>
      <c r="F204" s="273"/>
      <c r="G204" s="273"/>
      <c r="H204" s="274"/>
      <c r="I204" s="293"/>
      <c r="J204" s="276"/>
      <c r="K204" s="53"/>
      <c r="L204" s="53"/>
      <c r="M204" s="53"/>
      <c r="N204" s="53"/>
      <c r="O204" s="53"/>
      <c r="P204" s="53"/>
      <c r="Q204" s="53"/>
    </row>
    <row r="205" spans="1:17" s="54" customFormat="1" ht="19.5" customHeight="1" x14ac:dyDescent="0.2">
      <c r="A205" s="53"/>
      <c r="D205" s="272"/>
      <c r="E205" s="273"/>
      <c r="F205" s="273"/>
      <c r="G205" s="273"/>
      <c r="H205" s="274"/>
      <c r="I205" s="293"/>
      <c r="J205" s="276"/>
      <c r="K205" s="53"/>
      <c r="L205" s="53"/>
      <c r="M205" s="53"/>
      <c r="N205" s="53"/>
      <c r="O205" s="53"/>
      <c r="P205" s="53"/>
      <c r="Q205" s="53"/>
    </row>
    <row r="206" spans="1:17" s="54" customFormat="1" ht="19.5" customHeight="1" x14ac:dyDescent="0.2">
      <c r="A206" s="53"/>
      <c r="D206" s="272"/>
      <c r="E206" s="273"/>
      <c r="F206" s="273"/>
      <c r="G206" s="273"/>
      <c r="H206" s="274"/>
      <c r="I206" s="293"/>
      <c r="J206" s="276"/>
      <c r="K206" s="53"/>
      <c r="L206" s="53"/>
      <c r="M206" s="53"/>
      <c r="N206" s="53"/>
      <c r="O206" s="53"/>
      <c r="P206" s="53"/>
      <c r="Q206" s="53"/>
    </row>
    <row r="207" spans="1:17" s="54" customFormat="1" ht="19.5" customHeight="1" x14ac:dyDescent="0.2">
      <c r="A207" s="53"/>
      <c r="D207" s="272"/>
      <c r="E207" s="273"/>
      <c r="F207" s="273"/>
      <c r="G207" s="273"/>
      <c r="H207" s="274"/>
      <c r="I207" s="293"/>
      <c r="J207" s="276"/>
      <c r="K207" s="53"/>
      <c r="L207" s="53"/>
      <c r="M207" s="53"/>
      <c r="N207" s="53"/>
      <c r="O207" s="53"/>
      <c r="P207" s="53"/>
      <c r="Q207" s="53"/>
    </row>
    <row r="208" spans="1:17" s="54" customFormat="1" ht="19.5" customHeight="1" x14ac:dyDescent="0.2">
      <c r="A208" s="53"/>
      <c r="D208" s="272"/>
      <c r="E208" s="273"/>
      <c r="F208" s="273"/>
      <c r="G208" s="273"/>
      <c r="H208" s="274"/>
      <c r="I208" s="293"/>
      <c r="J208" s="276"/>
      <c r="K208" s="53"/>
      <c r="L208" s="53"/>
      <c r="M208" s="53"/>
      <c r="N208" s="53"/>
      <c r="O208" s="53"/>
      <c r="P208" s="53"/>
      <c r="Q208" s="53"/>
    </row>
    <row r="209" spans="1:17" s="54" customFormat="1" ht="19.5" customHeight="1" x14ac:dyDescent="0.2">
      <c r="A209" s="53"/>
      <c r="D209" s="272"/>
      <c r="E209" s="273"/>
      <c r="F209" s="273"/>
      <c r="G209" s="273"/>
      <c r="H209" s="274"/>
      <c r="I209" s="293"/>
      <c r="J209" s="276"/>
      <c r="K209" s="53"/>
      <c r="L209" s="53"/>
      <c r="M209" s="53"/>
      <c r="N209" s="53"/>
      <c r="O209" s="53"/>
      <c r="P209" s="53"/>
      <c r="Q209" s="53"/>
    </row>
    <row r="210" spans="1:17" s="54" customFormat="1" ht="19.5" customHeight="1" x14ac:dyDescent="0.2">
      <c r="A210" s="53"/>
      <c r="D210" s="272"/>
      <c r="E210" s="273"/>
      <c r="F210" s="273"/>
      <c r="G210" s="273"/>
      <c r="H210" s="274"/>
      <c r="I210" s="293"/>
      <c r="J210" s="276"/>
      <c r="K210" s="53"/>
      <c r="L210" s="53"/>
      <c r="M210" s="53"/>
      <c r="N210" s="53"/>
      <c r="O210" s="53"/>
      <c r="P210" s="53"/>
      <c r="Q210" s="53"/>
    </row>
    <row r="211" spans="1:17" s="54" customFormat="1" ht="19.5" customHeight="1" x14ac:dyDescent="0.2">
      <c r="A211" s="53"/>
      <c r="D211" s="272"/>
      <c r="E211" s="273"/>
      <c r="F211" s="273"/>
      <c r="G211" s="273"/>
      <c r="H211" s="274"/>
      <c r="I211" s="293"/>
      <c r="J211" s="276"/>
      <c r="K211" s="53"/>
      <c r="L211" s="53"/>
      <c r="M211" s="53"/>
      <c r="N211" s="53"/>
      <c r="O211" s="53"/>
      <c r="P211" s="53"/>
      <c r="Q211" s="53"/>
    </row>
    <row r="212" spans="1:17" s="54" customFormat="1" ht="19.5" customHeight="1" x14ac:dyDescent="0.2">
      <c r="A212" s="53"/>
      <c r="D212" s="272"/>
      <c r="E212" s="273"/>
      <c r="F212" s="273"/>
      <c r="G212" s="273"/>
      <c r="H212" s="274"/>
      <c r="I212" s="293"/>
      <c r="J212" s="276"/>
      <c r="K212" s="53"/>
      <c r="L212" s="53"/>
      <c r="M212" s="53"/>
      <c r="N212" s="53"/>
      <c r="O212" s="53"/>
      <c r="P212" s="53"/>
      <c r="Q212" s="53"/>
    </row>
    <row r="213" spans="1:17" s="54" customFormat="1" ht="19.5" customHeight="1" x14ac:dyDescent="0.2">
      <c r="A213" s="53"/>
      <c r="D213" s="272"/>
      <c r="E213" s="273"/>
      <c r="F213" s="273"/>
      <c r="G213" s="273"/>
      <c r="H213" s="274"/>
      <c r="I213" s="293"/>
      <c r="J213" s="276"/>
      <c r="K213" s="53"/>
      <c r="L213" s="53"/>
      <c r="M213" s="53"/>
      <c r="N213" s="53"/>
      <c r="O213" s="53"/>
      <c r="P213" s="53"/>
      <c r="Q213" s="53"/>
    </row>
    <row r="214" spans="1:17" s="54" customFormat="1" ht="19.5" customHeight="1" x14ac:dyDescent="0.2">
      <c r="A214" s="53"/>
      <c r="D214" s="272"/>
      <c r="E214" s="273"/>
      <c r="F214" s="273"/>
      <c r="G214" s="273"/>
      <c r="H214" s="274"/>
      <c r="I214" s="293"/>
      <c r="J214" s="276"/>
      <c r="K214" s="53"/>
      <c r="L214" s="53"/>
      <c r="M214" s="53"/>
      <c r="N214" s="53"/>
      <c r="O214" s="53"/>
      <c r="P214" s="53"/>
      <c r="Q214" s="53"/>
    </row>
    <row r="215" spans="1:17" s="54" customFormat="1" ht="19.5" customHeight="1" x14ac:dyDescent="0.2">
      <c r="A215" s="53"/>
      <c r="D215" s="272"/>
      <c r="E215" s="273"/>
      <c r="F215" s="273"/>
      <c r="G215" s="273"/>
      <c r="H215" s="274"/>
      <c r="I215" s="293"/>
      <c r="J215" s="276"/>
      <c r="K215" s="53"/>
      <c r="L215" s="53"/>
      <c r="M215" s="53"/>
      <c r="N215" s="53"/>
      <c r="O215" s="53"/>
      <c r="P215" s="53"/>
      <c r="Q215" s="53"/>
    </row>
    <row r="216" spans="1:17" s="54" customFormat="1" ht="19.5" customHeight="1" x14ac:dyDescent="0.2">
      <c r="A216" s="53"/>
      <c r="D216" s="272"/>
      <c r="E216" s="273"/>
      <c r="F216" s="273"/>
      <c r="G216" s="273"/>
      <c r="H216" s="274"/>
      <c r="I216" s="293"/>
      <c r="J216" s="276"/>
      <c r="K216" s="53"/>
      <c r="L216" s="53"/>
      <c r="M216" s="53"/>
      <c r="N216" s="53"/>
      <c r="O216" s="53"/>
      <c r="P216" s="53"/>
      <c r="Q216" s="53"/>
    </row>
    <row r="217" spans="1:17" s="54" customFormat="1" ht="19.5" customHeight="1" x14ac:dyDescent="0.2">
      <c r="A217" s="53"/>
      <c r="D217" s="272"/>
      <c r="E217" s="273"/>
      <c r="F217" s="273"/>
      <c r="G217" s="273"/>
      <c r="H217" s="274"/>
      <c r="I217" s="293"/>
      <c r="J217" s="276"/>
      <c r="K217" s="53"/>
      <c r="L217" s="53"/>
      <c r="M217" s="53"/>
      <c r="N217" s="53"/>
      <c r="O217" s="53"/>
      <c r="P217" s="53"/>
      <c r="Q217" s="53"/>
    </row>
    <row r="218" spans="1:17" s="54" customFormat="1" ht="19.5" customHeight="1" x14ac:dyDescent="0.2">
      <c r="A218" s="53"/>
      <c r="D218" s="272"/>
      <c r="E218" s="273"/>
      <c r="F218" s="273"/>
      <c r="G218" s="273"/>
      <c r="H218" s="274"/>
      <c r="I218" s="293"/>
      <c r="J218" s="276"/>
      <c r="K218" s="53"/>
      <c r="L218" s="53"/>
      <c r="M218" s="53"/>
      <c r="N218" s="53"/>
      <c r="O218" s="53"/>
      <c r="P218" s="53"/>
      <c r="Q218" s="53"/>
    </row>
    <row r="219" spans="1:17" s="54" customFormat="1" ht="19.5" customHeight="1" x14ac:dyDescent="0.2">
      <c r="A219" s="53"/>
      <c r="D219" s="272"/>
      <c r="E219" s="273"/>
      <c r="F219" s="273"/>
      <c r="G219" s="273"/>
      <c r="H219" s="274"/>
      <c r="I219" s="293"/>
      <c r="J219" s="276"/>
      <c r="K219" s="53"/>
      <c r="L219" s="53"/>
      <c r="M219" s="53"/>
      <c r="N219" s="53"/>
      <c r="O219" s="53"/>
      <c r="P219" s="53"/>
      <c r="Q219" s="53"/>
    </row>
    <row r="220" spans="1:17" s="54" customFormat="1" ht="19.5" customHeight="1" x14ac:dyDescent="0.2">
      <c r="A220" s="53"/>
      <c r="D220" s="272"/>
      <c r="E220" s="273"/>
      <c r="F220" s="273"/>
      <c r="G220" s="273"/>
      <c r="H220" s="274"/>
      <c r="I220" s="293"/>
      <c r="J220" s="276"/>
      <c r="K220" s="53"/>
      <c r="L220" s="53"/>
      <c r="M220" s="53"/>
      <c r="N220" s="53"/>
      <c r="O220" s="53"/>
      <c r="P220" s="53"/>
      <c r="Q220" s="53"/>
    </row>
    <row r="221" spans="1:17" s="54" customFormat="1" ht="19.5" customHeight="1" x14ac:dyDescent="0.2">
      <c r="A221" s="53"/>
      <c r="D221" s="272"/>
      <c r="E221" s="273"/>
      <c r="F221" s="273"/>
      <c r="G221" s="273"/>
      <c r="H221" s="274"/>
      <c r="I221" s="293"/>
      <c r="J221" s="276"/>
      <c r="K221" s="53"/>
      <c r="L221" s="53"/>
      <c r="M221" s="53"/>
      <c r="N221" s="53"/>
      <c r="O221" s="53"/>
      <c r="P221" s="53"/>
      <c r="Q221" s="53"/>
    </row>
    <row r="222" spans="1:17" s="54" customFormat="1" ht="19.5" customHeight="1" x14ac:dyDescent="0.2">
      <c r="A222" s="53"/>
      <c r="D222" s="272"/>
      <c r="E222" s="273"/>
      <c r="F222" s="273"/>
      <c r="G222" s="273"/>
      <c r="H222" s="274"/>
      <c r="I222" s="293"/>
      <c r="J222" s="276"/>
      <c r="K222" s="53"/>
      <c r="L222" s="53"/>
      <c r="M222" s="53"/>
      <c r="N222" s="53"/>
      <c r="O222" s="53"/>
      <c r="P222" s="53"/>
      <c r="Q222" s="53"/>
    </row>
    <row r="223" spans="1:17" s="54" customFormat="1" ht="19.5" customHeight="1" x14ac:dyDescent="0.2">
      <c r="A223" s="53"/>
      <c r="D223" s="272"/>
      <c r="E223" s="273"/>
      <c r="F223" s="273"/>
      <c r="G223" s="273"/>
      <c r="H223" s="274"/>
      <c r="I223" s="293"/>
      <c r="J223" s="276"/>
      <c r="K223" s="53"/>
      <c r="L223" s="53"/>
      <c r="M223" s="53"/>
      <c r="N223" s="53"/>
      <c r="O223" s="53"/>
      <c r="P223" s="53"/>
      <c r="Q223" s="53"/>
    </row>
    <row r="224" spans="1:17" s="54" customFormat="1" ht="16" x14ac:dyDescent="0.2">
      <c r="A224" s="53"/>
      <c r="D224" s="272"/>
      <c r="E224" s="273"/>
      <c r="F224" s="273"/>
      <c r="G224" s="273"/>
      <c r="H224" s="274"/>
      <c r="I224" s="293"/>
      <c r="J224" s="276"/>
      <c r="K224" s="53"/>
      <c r="L224" s="53"/>
      <c r="M224" s="53"/>
      <c r="N224" s="53"/>
      <c r="O224" s="53"/>
      <c r="P224" s="53"/>
      <c r="Q224" s="53"/>
    </row>
    <row r="225" spans="1:17" s="54" customFormat="1" ht="16" x14ac:dyDescent="0.2">
      <c r="A225" s="53"/>
      <c r="D225" s="272"/>
      <c r="E225" s="273"/>
      <c r="F225" s="273"/>
      <c r="G225" s="273"/>
      <c r="H225" s="274"/>
      <c r="I225" s="293"/>
      <c r="J225" s="276"/>
      <c r="K225" s="53"/>
      <c r="L225" s="53"/>
      <c r="M225" s="53"/>
      <c r="N225" s="53"/>
      <c r="O225" s="53"/>
      <c r="P225" s="53"/>
      <c r="Q225" s="53"/>
    </row>
    <row r="226" spans="1:17" s="54" customFormat="1" ht="16" x14ac:dyDescent="0.2">
      <c r="A226" s="53"/>
      <c r="D226" s="272"/>
      <c r="E226" s="273"/>
      <c r="F226" s="273"/>
      <c r="G226" s="273"/>
      <c r="H226" s="274"/>
      <c r="I226" s="293"/>
      <c r="J226" s="276"/>
      <c r="K226" s="53"/>
      <c r="L226" s="53"/>
      <c r="M226" s="53"/>
      <c r="N226" s="53"/>
      <c r="O226" s="53"/>
      <c r="P226" s="53"/>
      <c r="Q226" s="53"/>
    </row>
    <row r="227" spans="1:17" s="54" customFormat="1" ht="16" x14ac:dyDescent="0.2">
      <c r="A227" s="53"/>
      <c r="D227" s="272"/>
      <c r="E227" s="273"/>
      <c r="F227" s="273"/>
      <c r="G227" s="273"/>
      <c r="H227" s="274"/>
      <c r="I227" s="293"/>
      <c r="J227" s="276"/>
      <c r="K227" s="53"/>
      <c r="L227" s="53"/>
      <c r="M227" s="53"/>
      <c r="N227" s="53"/>
      <c r="O227" s="53"/>
      <c r="P227" s="53"/>
      <c r="Q227" s="53"/>
    </row>
    <row r="228" spans="1:17" s="54" customFormat="1" ht="16" x14ac:dyDescent="0.2">
      <c r="A228" s="53"/>
      <c r="D228" s="272"/>
      <c r="E228" s="273"/>
      <c r="F228" s="273"/>
      <c r="G228" s="273"/>
      <c r="H228" s="274"/>
      <c r="I228" s="293"/>
      <c r="J228" s="276"/>
      <c r="K228" s="53"/>
      <c r="L228" s="53"/>
      <c r="M228" s="53"/>
      <c r="N228" s="53"/>
      <c r="O228" s="53"/>
      <c r="P228" s="53"/>
      <c r="Q228" s="53"/>
    </row>
    <row r="229" spans="1:17" s="54" customFormat="1" ht="16" x14ac:dyDescent="0.2">
      <c r="A229" s="53"/>
      <c r="D229" s="272"/>
      <c r="E229" s="273"/>
      <c r="F229" s="273"/>
      <c r="G229" s="273"/>
      <c r="H229" s="274"/>
      <c r="I229" s="293"/>
      <c r="J229" s="276"/>
      <c r="K229" s="53"/>
      <c r="L229" s="53"/>
      <c r="M229" s="53"/>
      <c r="N229" s="53"/>
      <c r="O229" s="53"/>
      <c r="P229" s="53"/>
      <c r="Q229" s="53"/>
    </row>
    <row r="230" spans="1:17" s="54" customFormat="1" ht="16" x14ac:dyDescent="0.2">
      <c r="A230" s="53"/>
      <c r="D230" s="272"/>
      <c r="E230" s="273"/>
      <c r="F230" s="273"/>
      <c r="G230" s="273"/>
      <c r="H230" s="274"/>
      <c r="I230" s="293"/>
      <c r="J230" s="276"/>
      <c r="K230" s="53"/>
      <c r="L230" s="53"/>
      <c r="M230" s="53"/>
      <c r="N230" s="53"/>
      <c r="O230" s="53"/>
      <c r="P230" s="53"/>
      <c r="Q230" s="53"/>
    </row>
    <row r="231" spans="1:17" s="54" customFormat="1" ht="16" x14ac:dyDescent="0.2">
      <c r="A231" s="53"/>
      <c r="D231" s="272"/>
      <c r="E231" s="273"/>
      <c r="F231" s="273"/>
      <c r="G231" s="273"/>
      <c r="H231" s="274"/>
      <c r="I231" s="293"/>
      <c r="J231" s="276"/>
      <c r="K231" s="53"/>
      <c r="L231" s="53"/>
      <c r="M231" s="53"/>
      <c r="N231" s="53"/>
      <c r="O231" s="53"/>
      <c r="P231" s="53"/>
      <c r="Q231" s="53"/>
    </row>
    <row r="232" spans="1:17" s="54" customFormat="1" ht="16" x14ac:dyDescent="0.2">
      <c r="A232" s="53"/>
      <c r="D232" s="272"/>
      <c r="E232" s="273"/>
      <c r="F232" s="273"/>
      <c r="G232" s="273"/>
      <c r="H232" s="274"/>
      <c r="I232" s="293"/>
      <c r="J232" s="276"/>
      <c r="K232" s="53"/>
      <c r="L232" s="53"/>
      <c r="M232" s="53"/>
      <c r="N232" s="53"/>
      <c r="O232" s="53"/>
      <c r="P232" s="53"/>
      <c r="Q232" s="53"/>
    </row>
    <row r="233" spans="1:17" s="54" customFormat="1" ht="16" x14ac:dyDescent="0.2">
      <c r="A233" s="53"/>
      <c r="D233" s="272"/>
      <c r="E233" s="273"/>
      <c r="F233" s="273"/>
      <c r="G233" s="273"/>
      <c r="H233" s="274"/>
      <c r="I233" s="293"/>
      <c r="J233" s="276"/>
      <c r="K233" s="53"/>
      <c r="L233" s="53"/>
      <c r="M233" s="53"/>
      <c r="N233" s="53"/>
      <c r="O233" s="53"/>
      <c r="P233" s="53"/>
      <c r="Q233" s="53"/>
    </row>
    <row r="234" spans="1:17" s="54" customFormat="1" ht="16" x14ac:dyDescent="0.2">
      <c r="A234" s="53"/>
      <c r="D234" s="272"/>
      <c r="E234" s="273"/>
      <c r="F234" s="273"/>
      <c r="G234" s="273"/>
      <c r="H234" s="274"/>
      <c r="I234" s="293"/>
      <c r="J234" s="276"/>
      <c r="K234" s="53"/>
      <c r="L234" s="53"/>
      <c r="M234" s="53"/>
      <c r="N234" s="53"/>
      <c r="O234" s="53"/>
      <c r="P234" s="53"/>
      <c r="Q234" s="53"/>
    </row>
    <row r="235" spans="1:17" s="54" customFormat="1" ht="16" x14ac:dyDescent="0.2">
      <c r="A235" s="53"/>
      <c r="D235" s="272"/>
      <c r="E235" s="273"/>
      <c r="F235" s="273"/>
      <c r="G235" s="273"/>
      <c r="H235" s="274"/>
      <c r="I235" s="293"/>
      <c r="J235" s="276"/>
      <c r="K235" s="53"/>
      <c r="L235" s="53"/>
      <c r="M235" s="53"/>
      <c r="N235" s="53"/>
      <c r="O235" s="53"/>
      <c r="P235" s="53"/>
      <c r="Q235" s="53"/>
    </row>
    <row r="236" spans="1:17" s="54" customFormat="1" ht="16" x14ac:dyDescent="0.2">
      <c r="A236" s="53"/>
      <c r="D236" s="272"/>
      <c r="E236" s="273"/>
      <c r="F236" s="273"/>
      <c r="G236" s="273"/>
      <c r="H236" s="274"/>
      <c r="I236" s="293"/>
      <c r="J236" s="276"/>
      <c r="K236" s="53"/>
      <c r="L236" s="53"/>
      <c r="M236" s="53"/>
      <c r="N236" s="53"/>
      <c r="O236" s="53"/>
      <c r="P236" s="53"/>
      <c r="Q236" s="53"/>
    </row>
    <row r="237" spans="1:17" s="54" customFormat="1" ht="16" x14ac:dyDescent="0.2">
      <c r="A237" s="53"/>
      <c r="D237" s="272"/>
      <c r="E237" s="273"/>
      <c r="F237" s="273"/>
      <c r="G237" s="273"/>
      <c r="H237" s="274"/>
      <c r="I237" s="293"/>
      <c r="J237" s="276"/>
      <c r="K237" s="53"/>
      <c r="L237" s="53"/>
      <c r="M237" s="53"/>
      <c r="N237" s="53"/>
      <c r="O237" s="53"/>
      <c r="P237" s="53"/>
      <c r="Q237" s="53"/>
    </row>
    <row r="238" spans="1:17" s="54" customFormat="1" ht="16" x14ac:dyDescent="0.2">
      <c r="A238" s="53"/>
      <c r="D238" s="272"/>
      <c r="E238" s="273"/>
      <c r="F238" s="273"/>
      <c r="G238" s="273"/>
      <c r="H238" s="274"/>
      <c r="I238" s="293"/>
      <c r="J238" s="276"/>
      <c r="K238" s="53"/>
      <c r="L238" s="53"/>
      <c r="M238" s="53"/>
      <c r="N238" s="53"/>
      <c r="O238" s="53"/>
      <c r="P238" s="53"/>
      <c r="Q238" s="53"/>
    </row>
    <row r="239" spans="1:17" s="54" customFormat="1" ht="16" x14ac:dyDescent="0.2">
      <c r="A239" s="53"/>
      <c r="D239" s="272"/>
      <c r="E239" s="273"/>
      <c r="F239" s="273"/>
      <c r="G239" s="273"/>
      <c r="H239" s="274"/>
      <c r="I239" s="293"/>
      <c r="J239" s="276"/>
      <c r="K239" s="53"/>
      <c r="L239" s="53"/>
      <c r="M239" s="53"/>
      <c r="N239" s="53"/>
      <c r="O239" s="53"/>
      <c r="P239" s="53"/>
      <c r="Q239" s="53"/>
    </row>
    <row r="240" spans="1:17" s="54" customFormat="1" ht="16" x14ac:dyDescent="0.2">
      <c r="A240" s="53"/>
      <c r="D240" s="272"/>
      <c r="E240" s="273"/>
      <c r="F240" s="273"/>
      <c r="G240" s="273"/>
      <c r="H240" s="274"/>
      <c r="I240" s="293"/>
      <c r="J240" s="276"/>
      <c r="K240" s="53"/>
      <c r="L240" s="53"/>
      <c r="M240" s="53"/>
      <c r="N240" s="53"/>
      <c r="O240" s="53"/>
      <c r="P240" s="53"/>
      <c r="Q240" s="53"/>
    </row>
    <row r="241" spans="1:17" s="54" customFormat="1" ht="16" x14ac:dyDescent="0.2">
      <c r="A241" s="53"/>
      <c r="D241" s="272"/>
      <c r="E241" s="273"/>
      <c r="F241" s="273"/>
      <c r="G241" s="273"/>
      <c r="H241" s="274"/>
      <c r="I241" s="293"/>
      <c r="J241" s="276"/>
      <c r="K241" s="53"/>
      <c r="L241" s="53"/>
      <c r="M241" s="53"/>
      <c r="N241" s="53"/>
      <c r="O241" s="53"/>
      <c r="P241" s="53"/>
      <c r="Q241" s="53"/>
    </row>
    <row r="242" spans="1:17" s="54" customFormat="1" ht="16" x14ac:dyDescent="0.2">
      <c r="A242" s="53"/>
      <c r="D242" s="272"/>
      <c r="E242" s="273"/>
      <c r="F242" s="273"/>
      <c r="G242" s="273"/>
      <c r="H242" s="274"/>
      <c r="I242" s="293"/>
      <c r="J242" s="276"/>
      <c r="K242" s="53"/>
      <c r="L242" s="53"/>
      <c r="M242" s="53"/>
      <c r="N242" s="53"/>
      <c r="O242" s="53"/>
      <c r="P242" s="53"/>
      <c r="Q242" s="53"/>
    </row>
    <row r="243" spans="1:17" s="54" customFormat="1" ht="16" x14ac:dyDescent="0.2">
      <c r="A243" s="53"/>
      <c r="D243" s="272"/>
      <c r="E243" s="273"/>
      <c r="F243" s="273"/>
      <c r="G243" s="273"/>
      <c r="H243" s="274"/>
      <c r="I243" s="293"/>
      <c r="J243" s="276"/>
      <c r="K243" s="53"/>
      <c r="L243" s="53"/>
      <c r="M243" s="53"/>
      <c r="N243" s="53"/>
      <c r="O243" s="53"/>
      <c r="P243" s="53"/>
      <c r="Q243" s="53"/>
    </row>
    <row r="244" spans="1:17" s="54" customFormat="1" ht="16" x14ac:dyDescent="0.2">
      <c r="A244" s="53"/>
      <c r="D244" s="272"/>
      <c r="E244" s="273"/>
      <c r="F244" s="273"/>
      <c r="G244" s="273"/>
      <c r="H244" s="274"/>
      <c r="I244" s="293"/>
      <c r="J244" s="276"/>
      <c r="K244" s="53"/>
      <c r="L244" s="53"/>
      <c r="M244" s="53"/>
      <c r="N244" s="53"/>
      <c r="O244" s="53"/>
      <c r="P244" s="53"/>
      <c r="Q244" s="53"/>
    </row>
    <row r="245" spans="1:17" s="54" customFormat="1" ht="16" x14ac:dyDescent="0.2">
      <c r="A245" s="53"/>
      <c r="D245" s="272"/>
      <c r="E245" s="273"/>
      <c r="F245" s="273"/>
      <c r="G245" s="273"/>
      <c r="H245" s="274"/>
      <c r="I245" s="293"/>
      <c r="J245" s="276"/>
      <c r="K245" s="53"/>
      <c r="L245" s="53"/>
      <c r="M245" s="53"/>
      <c r="N245" s="53"/>
      <c r="O245" s="53"/>
      <c r="P245" s="53"/>
      <c r="Q245" s="53"/>
    </row>
    <row r="246" spans="1:17" s="54" customFormat="1" ht="16" x14ac:dyDescent="0.2">
      <c r="A246" s="53"/>
      <c r="D246" s="272"/>
      <c r="E246" s="273"/>
      <c r="F246" s="273"/>
      <c r="G246" s="273"/>
      <c r="H246" s="274"/>
      <c r="I246" s="293"/>
      <c r="J246" s="276"/>
      <c r="K246" s="53"/>
      <c r="L246" s="53"/>
      <c r="M246" s="53"/>
      <c r="N246" s="53"/>
      <c r="O246" s="53"/>
      <c r="P246" s="53"/>
      <c r="Q246" s="53"/>
    </row>
    <row r="247" spans="1:17" s="54" customFormat="1" ht="16" x14ac:dyDescent="0.2">
      <c r="A247" s="53"/>
      <c r="D247" s="272"/>
      <c r="E247" s="273"/>
      <c r="F247" s="273"/>
      <c r="G247" s="273"/>
      <c r="H247" s="274"/>
      <c r="I247" s="293"/>
      <c r="J247" s="276"/>
      <c r="K247" s="53"/>
      <c r="L247" s="53"/>
      <c r="M247" s="53"/>
      <c r="N247" s="53"/>
      <c r="O247" s="53"/>
      <c r="P247" s="53"/>
      <c r="Q247" s="53"/>
    </row>
    <row r="248" spans="1:17" s="54" customFormat="1" ht="16" x14ac:dyDescent="0.2">
      <c r="A248" s="53"/>
      <c r="D248" s="272"/>
      <c r="E248" s="273"/>
      <c r="F248" s="273"/>
      <c r="G248" s="273"/>
      <c r="H248" s="274"/>
      <c r="I248" s="293"/>
      <c r="J248" s="276"/>
      <c r="K248" s="53"/>
      <c r="L248" s="53"/>
      <c r="M248" s="53"/>
      <c r="N248" s="53"/>
      <c r="O248" s="53"/>
      <c r="P248" s="53"/>
      <c r="Q248" s="53"/>
    </row>
    <row r="249" spans="1:17" s="54" customFormat="1" ht="16" x14ac:dyDescent="0.2">
      <c r="A249" s="53"/>
      <c r="D249" s="272"/>
      <c r="E249" s="273"/>
      <c r="F249" s="273"/>
      <c r="G249" s="273"/>
      <c r="H249" s="274"/>
      <c r="I249" s="293"/>
      <c r="J249" s="276"/>
      <c r="K249" s="53"/>
      <c r="L249" s="53"/>
      <c r="M249" s="53"/>
      <c r="N249" s="53"/>
      <c r="O249" s="53"/>
      <c r="P249" s="53"/>
      <c r="Q249" s="53"/>
    </row>
    <row r="250" spans="1:17" s="54" customFormat="1" ht="16" x14ac:dyDescent="0.2">
      <c r="A250" s="53"/>
      <c r="D250" s="272"/>
      <c r="E250" s="273"/>
      <c r="F250" s="273"/>
      <c r="G250" s="273"/>
      <c r="H250" s="274"/>
      <c r="I250" s="293"/>
      <c r="J250" s="276"/>
      <c r="K250" s="53"/>
      <c r="L250" s="53"/>
      <c r="M250" s="53"/>
      <c r="N250" s="53"/>
      <c r="O250" s="53"/>
      <c r="P250" s="53"/>
      <c r="Q250" s="53"/>
    </row>
    <row r="251" spans="1:17" s="54" customFormat="1" ht="16" x14ac:dyDescent="0.2">
      <c r="A251" s="53"/>
      <c r="D251" s="272"/>
      <c r="E251" s="273"/>
      <c r="F251" s="273"/>
      <c r="G251" s="273"/>
      <c r="H251" s="274"/>
      <c r="I251" s="293"/>
      <c r="J251" s="276"/>
      <c r="K251" s="53"/>
      <c r="L251" s="53"/>
      <c r="M251" s="53"/>
      <c r="N251" s="53"/>
      <c r="O251" s="53"/>
      <c r="P251" s="53"/>
      <c r="Q251" s="53"/>
    </row>
    <row r="252" spans="1:17" s="54" customFormat="1" ht="16" x14ac:dyDescent="0.2">
      <c r="A252" s="53"/>
      <c r="D252" s="272"/>
      <c r="E252" s="273"/>
      <c r="F252" s="273"/>
      <c r="G252" s="273"/>
      <c r="H252" s="274"/>
      <c r="I252" s="293"/>
      <c r="J252" s="276"/>
      <c r="K252" s="53"/>
      <c r="L252" s="53"/>
      <c r="M252" s="53"/>
      <c r="N252" s="53"/>
      <c r="O252" s="53"/>
      <c r="P252" s="53"/>
      <c r="Q252" s="53"/>
    </row>
    <row r="253" spans="1:17" s="54" customFormat="1" ht="16" x14ac:dyDescent="0.2">
      <c r="A253" s="53"/>
      <c r="D253" s="272"/>
      <c r="E253" s="273"/>
      <c r="F253" s="273"/>
      <c r="G253" s="273"/>
      <c r="H253" s="274"/>
      <c r="I253" s="293"/>
      <c r="J253" s="276"/>
      <c r="K253" s="53"/>
      <c r="L253" s="53"/>
      <c r="M253" s="53"/>
      <c r="N253" s="53"/>
      <c r="O253" s="53"/>
      <c r="P253" s="53"/>
      <c r="Q253" s="53"/>
    </row>
    <row r="254" spans="1:17" s="54" customFormat="1" ht="16" x14ac:dyDescent="0.2">
      <c r="A254" s="53"/>
      <c r="D254" s="272"/>
      <c r="E254" s="273"/>
      <c r="F254" s="273"/>
      <c r="G254" s="273"/>
      <c r="H254" s="274"/>
      <c r="I254" s="293"/>
      <c r="J254" s="276"/>
      <c r="K254" s="53"/>
      <c r="L254" s="53"/>
      <c r="M254" s="53"/>
      <c r="N254" s="53"/>
      <c r="O254" s="53"/>
      <c r="P254" s="53"/>
      <c r="Q254" s="53"/>
    </row>
    <row r="255" spans="1:17" s="54" customFormat="1" ht="16" x14ac:dyDescent="0.2">
      <c r="A255" s="53"/>
      <c r="D255" s="272"/>
      <c r="E255" s="273"/>
      <c r="F255" s="273"/>
      <c r="G255" s="273"/>
      <c r="H255" s="274"/>
      <c r="I255" s="293"/>
      <c r="J255" s="276"/>
      <c r="K255" s="53"/>
      <c r="L255" s="53"/>
      <c r="M255" s="53"/>
      <c r="N255" s="53"/>
      <c r="O255" s="53"/>
      <c r="P255" s="53"/>
      <c r="Q255" s="53"/>
    </row>
    <row r="256" spans="1:17" s="54" customFormat="1" ht="16" x14ac:dyDescent="0.2">
      <c r="A256" s="53"/>
      <c r="D256" s="272"/>
      <c r="E256" s="273"/>
      <c r="F256" s="273"/>
      <c r="G256" s="273"/>
      <c r="H256" s="274"/>
      <c r="I256" s="293"/>
      <c r="J256" s="276"/>
      <c r="K256" s="53"/>
      <c r="L256" s="53"/>
      <c r="M256" s="53"/>
      <c r="N256" s="53"/>
      <c r="O256" s="53"/>
      <c r="P256" s="53"/>
      <c r="Q256" s="53"/>
    </row>
    <row r="257" spans="1:17" s="54" customFormat="1" ht="16" x14ac:dyDescent="0.2">
      <c r="A257" s="53"/>
      <c r="D257" s="272"/>
      <c r="E257" s="273"/>
      <c r="F257" s="273"/>
      <c r="G257" s="273"/>
      <c r="H257" s="274"/>
      <c r="I257" s="293"/>
      <c r="J257" s="276"/>
      <c r="K257" s="53"/>
      <c r="L257" s="53"/>
      <c r="M257" s="53"/>
      <c r="N257" s="53"/>
      <c r="O257" s="53"/>
      <c r="P257" s="53"/>
      <c r="Q257" s="53"/>
    </row>
    <row r="258" spans="1:17" s="54" customFormat="1" ht="16" x14ac:dyDescent="0.2">
      <c r="A258" s="53"/>
      <c r="D258" s="272"/>
      <c r="E258" s="273"/>
      <c r="F258" s="273"/>
      <c r="G258" s="273"/>
      <c r="H258" s="274"/>
      <c r="I258" s="293"/>
      <c r="J258" s="276"/>
      <c r="K258" s="53"/>
      <c r="L258" s="53"/>
      <c r="M258" s="53"/>
      <c r="N258" s="53"/>
      <c r="O258" s="53"/>
      <c r="P258" s="53"/>
      <c r="Q258" s="53"/>
    </row>
    <row r="259" spans="1:17" s="54" customFormat="1" ht="16" x14ac:dyDescent="0.2">
      <c r="A259" s="53"/>
      <c r="D259" s="272"/>
      <c r="E259" s="273"/>
      <c r="F259" s="273"/>
      <c r="G259" s="273"/>
      <c r="H259" s="274"/>
      <c r="I259" s="293"/>
      <c r="J259" s="276"/>
      <c r="K259" s="53"/>
      <c r="L259" s="53"/>
      <c r="M259" s="53"/>
      <c r="N259" s="53"/>
      <c r="O259" s="53"/>
      <c r="P259" s="53"/>
      <c r="Q259" s="53"/>
    </row>
    <row r="260" spans="1:17" s="54" customFormat="1" ht="16" x14ac:dyDescent="0.2">
      <c r="A260" s="53"/>
      <c r="D260" s="272"/>
      <c r="E260" s="273"/>
      <c r="F260" s="273"/>
      <c r="G260" s="273"/>
      <c r="H260" s="274"/>
      <c r="I260" s="293"/>
      <c r="J260" s="276"/>
      <c r="K260" s="53"/>
      <c r="L260" s="53"/>
      <c r="M260" s="53"/>
      <c r="N260" s="53"/>
      <c r="O260" s="53"/>
      <c r="P260" s="53"/>
      <c r="Q260" s="53"/>
    </row>
    <row r="261" spans="1:17" s="54" customFormat="1" ht="16" x14ac:dyDescent="0.2">
      <c r="A261" s="53"/>
      <c r="D261" s="272"/>
      <c r="E261" s="273"/>
      <c r="F261" s="273"/>
      <c r="G261" s="273"/>
      <c r="H261" s="274"/>
      <c r="I261" s="293"/>
      <c r="J261" s="276"/>
      <c r="K261" s="53"/>
      <c r="L261" s="53"/>
      <c r="M261" s="53"/>
      <c r="N261" s="53"/>
      <c r="O261" s="53"/>
      <c r="P261" s="53"/>
      <c r="Q261" s="53"/>
    </row>
    <row r="262" spans="1:17" s="54" customFormat="1" ht="16" x14ac:dyDescent="0.2">
      <c r="A262" s="53"/>
      <c r="D262" s="272"/>
      <c r="E262" s="273"/>
      <c r="F262" s="273"/>
      <c r="G262" s="273"/>
      <c r="H262" s="274"/>
      <c r="I262" s="293"/>
      <c r="J262" s="276"/>
      <c r="K262" s="53"/>
      <c r="L262" s="53"/>
      <c r="M262" s="53"/>
      <c r="N262" s="53"/>
      <c r="O262" s="53"/>
      <c r="P262" s="53"/>
      <c r="Q262" s="53"/>
    </row>
    <row r="263" spans="1:17" s="54" customFormat="1" ht="16" x14ac:dyDescent="0.2">
      <c r="A263" s="53"/>
      <c r="D263" s="272"/>
      <c r="E263" s="273"/>
      <c r="F263" s="273"/>
      <c r="G263" s="273"/>
      <c r="H263" s="274"/>
      <c r="I263" s="293"/>
      <c r="J263" s="276"/>
      <c r="K263" s="53"/>
      <c r="L263" s="53"/>
      <c r="M263" s="53"/>
      <c r="N263" s="53"/>
      <c r="O263" s="53"/>
      <c r="P263" s="53"/>
      <c r="Q263" s="53"/>
    </row>
    <row r="264" spans="1:17" s="54" customFormat="1" ht="16" x14ac:dyDescent="0.2">
      <c r="A264" s="53"/>
      <c r="D264" s="272"/>
      <c r="E264" s="273"/>
      <c r="F264" s="273"/>
      <c r="G264" s="273"/>
      <c r="H264" s="274"/>
      <c r="I264" s="293"/>
      <c r="J264" s="276"/>
      <c r="K264" s="53"/>
      <c r="L264" s="53"/>
      <c r="M264" s="53"/>
      <c r="N264" s="53"/>
      <c r="O264" s="53"/>
      <c r="P264" s="53"/>
      <c r="Q264" s="53"/>
    </row>
    <row r="265" spans="1:17" s="54" customFormat="1" ht="16" x14ac:dyDescent="0.2">
      <c r="A265" s="53"/>
      <c r="D265" s="272"/>
      <c r="E265" s="273"/>
      <c r="F265" s="273"/>
      <c r="G265" s="273"/>
      <c r="H265" s="274"/>
      <c r="I265" s="293"/>
      <c r="J265" s="276"/>
      <c r="K265" s="53"/>
      <c r="L265" s="53"/>
      <c r="M265" s="53"/>
      <c r="N265" s="53"/>
      <c r="O265" s="53"/>
      <c r="P265" s="53"/>
      <c r="Q265" s="53"/>
    </row>
    <row r="266" spans="1:17" s="54" customFormat="1" ht="16" x14ac:dyDescent="0.2">
      <c r="A266" s="53"/>
      <c r="D266" s="272"/>
      <c r="E266" s="273"/>
      <c r="F266" s="273"/>
      <c r="G266" s="273"/>
      <c r="H266" s="274"/>
      <c r="I266" s="293"/>
      <c r="J266" s="276"/>
      <c r="K266" s="53"/>
      <c r="L266" s="53"/>
      <c r="M266" s="53"/>
      <c r="N266" s="53"/>
      <c r="O266" s="53"/>
      <c r="P266" s="53"/>
      <c r="Q266" s="53"/>
    </row>
    <row r="267" spans="1:17" s="54" customFormat="1" ht="16" x14ac:dyDescent="0.2">
      <c r="A267" s="53"/>
      <c r="D267" s="272"/>
      <c r="E267" s="273"/>
      <c r="F267" s="273"/>
      <c r="G267" s="273"/>
      <c r="H267" s="274"/>
      <c r="I267" s="293"/>
      <c r="J267" s="276"/>
      <c r="K267" s="53"/>
      <c r="L267" s="53"/>
      <c r="M267" s="53"/>
      <c r="N267" s="53"/>
      <c r="O267" s="53"/>
      <c r="P267" s="53"/>
      <c r="Q267" s="53"/>
    </row>
    <row r="268" spans="1:17" s="54" customFormat="1" ht="16" x14ac:dyDescent="0.2">
      <c r="A268" s="53"/>
      <c r="D268" s="272"/>
      <c r="E268" s="273"/>
      <c r="F268" s="273"/>
      <c r="G268" s="273"/>
      <c r="H268" s="274"/>
      <c r="I268" s="293"/>
      <c r="J268" s="276"/>
      <c r="K268" s="53"/>
      <c r="L268" s="53"/>
      <c r="M268" s="53"/>
      <c r="N268" s="53"/>
      <c r="O268" s="53"/>
      <c r="P268" s="53"/>
      <c r="Q268" s="53"/>
    </row>
    <row r="269" spans="1:17" s="54" customFormat="1" ht="16" x14ac:dyDescent="0.2">
      <c r="A269" s="53"/>
      <c r="D269" s="272"/>
      <c r="E269" s="273"/>
      <c r="F269" s="273"/>
      <c r="G269" s="273"/>
      <c r="H269" s="274"/>
      <c r="I269" s="293"/>
      <c r="J269" s="276"/>
      <c r="K269" s="53"/>
      <c r="L269" s="53"/>
      <c r="M269" s="53"/>
      <c r="N269" s="53"/>
      <c r="O269" s="53"/>
      <c r="P269" s="53"/>
      <c r="Q269" s="53"/>
    </row>
    <row r="270" spans="1:17" s="54" customFormat="1" ht="16" x14ac:dyDescent="0.2">
      <c r="A270" s="53"/>
      <c r="D270" s="272"/>
      <c r="E270" s="273"/>
      <c r="F270" s="273"/>
      <c r="G270" s="273"/>
      <c r="H270" s="274"/>
      <c r="I270" s="293"/>
      <c r="J270" s="276"/>
      <c r="K270" s="53"/>
      <c r="L270" s="53"/>
      <c r="M270" s="53"/>
      <c r="N270" s="53"/>
      <c r="O270" s="53"/>
      <c r="P270" s="53"/>
      <c r="Q270" s="53"/>
    </row>
    <row r="271" spans="1:17" s="54" customFormat="1" ht="16" x14ac:dyDescent="0.2">
      <c r="A271" s="53"/>
      <c r="D271" s="272"/>
      <c r="E271" s="273"/>
      <c r="F271" s="273"/>
      <c r="G271" s="273"/>
      <c r="H271" s="274"/>
      <c r="I271" s="293"/>
      <c r="J271" s="276"/>
      <c r="K271" s="53"/>
      <c r="L271" s="53"/>
      <c r="M271" s="53"/>
      <c r="N271" s="53"/>
      <c r="O271" s="53"/>
      <c r="P271" s="53"/>
      <c r="Q271" s="53"/>
    </row>
    <row r="272" spans="1:17" s="54" customFormat="1" ht="16" x14ac:dyDescent="0.2">
      <c r="A272" s="53"/>
      <c r="D272" s="272"/>
      <c r="E272" s="273"/>
      <c r="F272" s="273"/>
      <c r="G272" s="273"/>
      <c r="H272" s="274"/>
      <c r="I272" s="293"/>
      <c r="J272" s="276"/>
      <c r="K272" s="53"/>
      <c r="L272" s="53"/>
      <c r="M272" s="53"/>
      <c r="N272" s="53"/>
      <c r="O272" s="53"/>
      <c r="P272" s="53"/>
      <c r="Q272" s="53"/>
    </row>
    <row r="273" spans="1:17" s="54" customFormat="1" ht="16" x14ac:dyDescent="0.2">
      <c r="A273" s="53"/>
      <c r="D273" s="272"/>
      <c r="E273" s="273"/>
      <c r="F273" s="273"/>
      <c r="G273" s="273"/>
      <c r="H273" s="274"/>
      <c r="I273" s="293"/>
      <c r="J273" s="276"/>
      <c r="K273" s="53"/>
      <c r="L273" s="53"/>
      <c r="M273" s="53"/>
      <c r="N273" s="53"/>
      <c r="O273" s="53"/>
      <c r="P273" s="53"/>
      <c r="Q273" s="53"/>
    </row>
    <row r="274" spans="1:17" s="54" customFormat="1" ht="16" x14ac:dyDescent="0.2">
      <c r="A274" s="53"/>
      <c r="D274" s="272"/>
      <c r="E274" s="273"/>
      <c r="F274" s="273"/>
      <c r="G274" s="273"/>
      <c r="H274" s="274"/>
      <c r="I274" s="293"/>
      <c r="J274" s="276"/>
      <c r="K274" s="53"/>
      <c r="L274" s="53"/>
      <c r="M274" s="53"/>
      <c r="N274" s="53"/>
      <c r="O274" s="53"/>
      <c r="P274" s="53"/>
      <c r="Q274" s="53"/>
    </row>
    <row r="275" spans="1:17" s="54" customFormat="1" ht="16" x14ac:dyDescent="0.2">
      <c r="A275" s="53"/>
      <c r="D275" s="272"/>
      <c r="E275" s="273"/>
      <c r="F275" s="273"/>
      <c r="G275" s="273"/>
      <c r="H275" s="274"/>
      <c r="I275" s="293"/>
      <c r="J275" s="276"/>
      <c r="K275" s="53"/>
      <c r="L275" s="53"/>
      <c r="M275" s="53"/>
      <c r="N275" s="53"/>
      <c r="O275" s="53"/>
      <c r="P275" s="53"/>
      <c r="Q275" s="53"/>
    </row>
    <row r="276" spans="1:17" s="54" customFormat="1" ht="16" x14ac:dyDescent="0.2">
      <c r="A276" s="53"/>
      <c r="D276" s="272"/>
      <c r="E276" s="273"/>
      <c r="F276" s="273"/>
      <c r="G276" s="273"/>
      <c r="H276" s="274"/>
      <c r="I276" s="293"/>
      <c r="J276" s="276"/>
      <c r="K276" s="53"/>
      <c r="L276" s="53"/>
      <c r="M276" s="53"/>
      <c r="N276" s="53"/>
      <c r="O276" s="53"/>
      <c r="P276" s="53"/>
      <c r="Q276" s="53"/>
    </row>
    <row r="277" spans="1:17" s="54" customFormat="1" ht="16" x14ac:dyDescent="0.2">
      <c r="A277" s="53"/>
      <c r="D277" s="272"/>
      <c r="E277" s="273"/>
      <c r="F277" s="273"/>
      <c r="G277" s="273"/>
      <c r="H277" s="274"/>
      <c r="I277" s="293"/>
      <c r="J277" s="276"/>
      <c r="K277" s="53"/>
      <c r="L277" s="53"/>
      <c r="M277" s="53"/>
      <c r="N277" s="53"/>
      <c r="O277" s="53"/>
      <c r="P277" s="53"/>
      <c r="Q277" s="53"/>
    </row>
    <row r="278" spans="1:17" s="54" customFormat="1" ht="16" x14ac:dyDescent="0.2">
      <c r="A278" s="53"/>
      <c r="D278" s="272"/>
      <c r="E278" s="273"/>
      <c r="F278" s="273"/>
      <c r="G278" s="273"/>
      <c r="H278" s="274"/>
      <c r="I278" s="293"/>
      <c r="J278" s="276"/>
      <c r="K278" s="53"/>
      <c r="L278" s="53"/>
      <c r="M278" s="53"/>
      <c r="N278" s="53"/>
      <c r="O278" s="53"/>
      <c r="P278" s="53"/>
      <c r="Q278" s="53"/>
    </row>
    <row r="279" spans="1:17" s="54" customFormat="1" ht="16" x14ac:dyDescent="0.2">
      <c r="A279" s="53"/>
      <c r="D279" s="272"/>
      <c r="E279" s="273"/>
      <c r="F279" s="273"/>
      <c r="G279" s="273"/>
      <c r="H279" s="274"/>
      <c r="I279" s="293"/>
      <c r="J279" s="276"/>
      <c r="K279" s="53"/>
      <c r="L279" s="53"/>
      <c r="M279" s="53"/>
      <c r="N279" s="53"/>
      <c r="O279" s="53"/>
      <c r="P279" s="53"/>
      <c r="Q279" s="53"/>
    </row>
    <row r="280" spans="1:17" s="54" customFormat="1" ht="16" x14ac:dyDescent="0.2">
      <c r="A280" s="53"/>
      <c r="D280" s="272"/>
      <c r="E280" s="273"/>
      <c r="F280" s="273"/>
      <c r="G280" s="273"/>
      <c r="H280" s="274"/>
      <c r="I280" s="293"/>
      <c r="J280" s="276"/>
      <c r="K280" s="53"/>
      <c r="L280" s="53"/>
      <c r="M280" s="53"/>
      <c r="N280" s="53"/>
      <c r="O280" s="53"/>
      <c r="P280" s="53"/>
      <c r="Q280" s="53"/>
    </row>
    <row r="281" spans="1:17" s="54" customFormat="1" ht="16" x14ac:dyDescent="0.2">
      <c r="A281" s="53"/>
      <c r="D281" s="272"/>
      <c r="E281" s="273"/>
      <c r="F281" s="273"/>
      <c r="G281" s="273"/>
      <c r="H281" s="274"/>
      <c r="I281" s="293"/>
      <c r="J281" s="276"/>
      <c r="K281" s="53"/>
      <c r="L281" s="53"/>
      <c r="M281" s="53"/>
      <c r="N281" s="53"/>
      <c r="O281" s="53"/>
      <c r="P281" s="53"/>
      <c r="Q281" s="53"/>
    </row>
    <row r="282" spans="1:17" s="54" customFormat="1" ht="16" x14ac:dyDescent="0.2">
      <c r="A282" s="53"/>
      <c r="D282" s="272"/>
      <c r="E282" s="273"/>
      <c r="F282" s="273"/>
      <c r="G282" s="273"/>
      <c r="H282" s="274"/>
      <c r="I282" s="293"/>
      <c r="J282" s="276"/>
      <c r="K282" s="53"/>
      <c r="L282" s="53"/>
      <c r="M282" s="53"/>
      <c r="N282" s="53"/>
      <c r="O282" s="53"/>
      <c r="P282" s="53"/>
      <c r="Q282" s="53"/>
    </row>
    <row r="283" spans="1:17" s="54" customFormat="1" ht="16" x14ac:dyDescent="0.2">
      <c r="A283" s="53"/>
      <c r="D283" s="272"/>
      <c r="E283" s="273"/>
      <c r="F283" s="273"/>
      <c r="G283" s="273"/>
      <c r="H283" s="274"/>
      <c r="I283" s="293"/>
      <c r="J283" s="276"/>
      <c r="K283" s="53"/>
      <c r="L283" s="53"/>
      <c r="M283" s="53"/>
      <c r="N283" s="53"/>
      <c r="O283" s="53"/>
      <c r="P283" s="53"/>
      <c r="Q283" s="53"/>
    </row>
    <row r="284" spans="1:17" s="54" customFormat="1" ht="16" x14ac:dyDescent="0.2">
      <c r="A284" s="53"/>
      <c r="D284" s="272"/>
      <c r="E284" s="273"/>
      <c r="F284" s="273"/>
      <c r="G284" s="273"/>
      <c r="H284" s="274"/>
      <c r="I284" s="293"/>
      <c r="J284" s="276"/>
      <c r="K284" s="53"/>
      <c r="L284" s="53"/>
      <c r="M284" s="53"/>
      <c r="N284" s="53"/>
      <c r="O284" s="53"/>
      <c r="P284" s="53"/>
      <c r="Q284" s="53"/>
    </row>
    <row r="285" spans="1:17" s="54" customFormat="1" ht="16" x14ac:dyDescent="0.2">
      <c r="A285" s="53"/>
      <c r="D285" s="272"/>
      <c r="E285" s="273"/>
      <c r="F285" s="273"/>
      <c r="G285" s="273"/>
      <c r="H285" s="274"/>
      <c r="I285" s="293"/>
      <c r="J285" s="276"/>
      <c r="K285" s="53"/>
      <c r="L285" s="53"/>
      <c r="M285" s="53"/>
      <c r="N285" s="53"/>
      <c r="O285" s="53"/>
      <c r="P285" s="53"/>
      <c r="Q285" s="53"/>
    </row>
    <row r="286" spans="1:17" s="54" customFormat="1" ht="16" x14ac:dyDescent="0.2">
      <c r="A286" s="53"/>
      <c r="D286" s="272"/>
      <c r="E286" s="273"/>
      <c r="F286" s="273"/>
      <c r="G286" s="273"/>
      <c r="H286" s="274"/>
      <c r="I286" s="293"/>
      <c r="J286" s="276"/>
      <c r="K286" s="53"/>
      <c r="L286" s="53"/>
      <c r="M286" s="53"/>
      <c r="N286" s="53"/>
      <c r="O286" s="53"/>
      <c r="P286" s="53"/>
      <c r="Q286" s="53"/>
    </row>
    <row r="287" spans="1:17" s="54" customFormat="1" ht="16" x14ac:dyDescent="0.2">
      <c r="A287" s="53"/>
      <c r="D287" s="272"/>
      <c r="E287" s="273"/>
      <c r="F287" s="273"/>
      <c r="G287" s="273"/>
      <c r="H287" s="274"/>
      <c r="I287" s="293"/>
      <c r="J287" s="276"/>
      <c r="K287" s="53"/>
      <c r="L287" s="53"/>
      <c r="M287" s="53"/>
      <c r="N287" s="53"/>
      <c r="O287" s="53"/>
      <c r="P287" s="53"/>
      <c r="Q287" s="53"/>
    </row>
    <row r="288" spans="1:17" s="54" customFormat="1" ht="16" x14ac:dyDescent="0.2">
      <c r="A288" s="53"/>
      <c r="D288" s="272"/>
      <c r="E288" s="273"/>
      <c r="F288" s="273"/>
      <c r="G288" s="273"/>
      <c r="H288" s="274"/>
      <c r="I288" s="293"/>
      <c r="J288" s="276"/>
      <c r="K288" s="53"/>
      <c r="L288" s="53"/>
      <c r="M288" s="53"/>
      <c r="N288" s="53"/>
      <c r="O288" s="53"/>
      <c r="P288" s="53"/>
      <c r="Q288" s="53"/>
    </row>
    <row r="289" spans="1:17" s="54" customFormat="1" ht="16" x14ac:dyDescent="0.2">
      <c r="A289" s="53"/>
      <c r="D289" s="272"/>
      <c r="E289" s="273"/>
      <c r="F289" s="273"/>
      <c r="G289" s="273"/>
      <c r="H289" s="274"/>
      <c r="I289" s="293"/>
      <c r="J289" s="276"/>
      <c r="K289" s="53"/>
      <c r="L289" s="53"/>
      <c r="M289" s="53"/>
      <c r="N289" s="53"/>
      <c r="O289" s="53"/>
      <c r="P289" s="53"/>
      <c r="Q289" s="53"/>
    </row>
    <row r="290" spans="1:17" s="54" customFormat="1" ht="16" x14ac:dyDescent="0.2">
      <c r="A290" s="53"/>
      <c r="D290" s="272"/>
      <c r="E290" s="273"/>
      <c r="F290" s="273"/>
      <c r="G290" s="273"/>
      <c r="H290" s="274"/>
      <c r="I290" s="293"/>
      <c r="J290" s="276"/>
      <c r="K290" s="53"/>
      <c r="L290" s="53"/>
      <c r="M290" s="53"/>
      <c r="N290" s="53"/>
      <c r="O290" s="53"/>
      <c r="P290" s="53"/>
      <c r="Q290" s="53"/>
    </row>
    <row r="291" spans="1:17" s="54" customFormat="1" ht="16" x14ac:dyDescent="0.2">
      <c r="A291" s="53"/>
      <c r="D291" s="272"/>
      <c r="E291" s="273"/>
      <c r="F291" s="273"/>
      <c r="G291" s="273"/>
      <c r="H291" s="274"/>
      <c r="I291" s="293"/>
      <c r="J291" s="276"/>
      <c r="K291" s="53"/>
      <c r="L291" s="53"/>
      <c r="M291" s="53"/>
      <c r="N291" s="53"/>
      <c r="O291" s="53"/>
      <c r="P291" s="53"/>
      <c r="Q291" s="53"/>
    </row>
    <row r="292" spans="1:17" s="54" customFormat="1" ht="16" x14ac:dyDescent="0.2">
      <c r="A292" s="53"/>
      <c r="D292" s="272"/>
      <c r="E292" s="273"/>
      <c r="F292" s="273"/>
      <c r="G292" s="273"/>
      <c r="H292" s="274"/>
      <c r="I292" s="293"/>
      <c r="J292" s="276"/>
      <c r="K292" s="53"/>
      <c r="L292" s="53"/>
      <c r="M292" s="53"/>
      <c r="N292" s="53"/>
      <c r="O292" s="53"/>
      <c r="P292" s="53"/>
      <c r="Q292" s="53"/>
    </row>
    <row r="293" spans="1:17" s="54" customFormat="1" ht="16" x14ac:dyDescent="0.2">
      <c r="A293" s="53"/>
      <c r="D293" s="272"/>
      <c r="E293" s="273"/>
      <c r="F293" s="273"/>
      <c r="G293" s="273"/>
      <c r="H293" s="274"/>
      <c r="I293" s="293"/>
      <c r="J293" s="276"/>
      <c r="K293" s="53"/>
      <c r="L293" s="53"/>
      <c r="M293" s="53"/>
      <c r="N293" s="53"/>
      <c r="O293" s="53"/>
      <c r="P293" s="53"/>
      <c r="Q293" s="53"/>
    </row>
    <row r="294" spans="1:17" s="54" customFormat="1" ht="16" x14ac:dyDescent="0.2">
      <c r="A294" s="53"/>
      <c r="D294" s="272"/>
      <c r="E294" s="273"/>
      <c r="F294" s="273"/>
      <c r="G294" s="273"/>
      <c r="H294" s="274"/>
      <c r="I294" s="293"/>
      <c r="J294" s="276"/>
      <c r="K294" s="53"/>
      <c r="L294" s="53"/>
      <c r="M294" s="53"/>
      <c r="N294" s="53"/>
      <c r="O294" s="53"/>
      <c r="P294" s="53"/>
      <c r="Q294" s="53"/>
    </row>
    <row r="295" spans="1:17" s="54" customFormat="1" ht="16" x14ac:dyDescent="0.2">
      <c r="A295" s="53"/>
      <c r="D295" s="272"/>
      <c r="E295" s="273"/>
      <c r="F295" s="273"/>
      <c r="G295" s="273"/>
      <c r="H295" s="274"/>
      <c r="I295" s="293"/>
      <c r="J295" s="276"/>
      <c r="K295" s="53"/>
      <c r="L295" s="53"/>
      <c r="M295" s="53"/>
      <c r="N295" s="53"/>
      <c r="O295" s="53"/>
      <c r="P295" s="53"/>
      <c r="Q295" s="53"/>
    </row>
    <row r="296" spans="1:17" s="54" customFormat="1" ht="16" x14ac:dyDescent="0.2">
      <c r="A296" s="53"/>
      <c r="D296" s="272"/>
      <c r="E296" s="273"/>
      <c r="F296" s="273"/>
      <c r="G296" s="273"/>
      <c r="H296" s="274"/>
      <c r="I296" s="293"/>
      <c r="J296" s="276"/>
      <c r="K296" s="53"/>
      <c r="L296" s="53"/>
      <c r="M296" s="53"/>
      <c r="N296" s="53"/>
      <c r="O296" s="53"/>
      <c r="P296" s="53"/>
      <c r="Q296" s="53"/>
    </row>
    <row r="297" spans="1:17" s="54" customFormat="1" ht="16" x14ac:dyDescent="0.2">
      <c r="A297" s="53"/>
      <c r="D297" s="272"/>
      <c r="E297" s="273"/>
      <c r="F297" s="273"/>
      <c r="G297" s="273"/>
      <c r="H297" s="274"/>
      <c r="I297" s="293"/>
      <c r="J297" s="276"/>
      <c r="K297" s="53"/>
      <c r="L297" s="53"/>
      <c r="M297" s="53"/>
      <c r="N297" s="53"/>
      <c r="O297" s="53"/>
      <c r="P297" s="53"/>
      <c r="Q297" s="53"/>
    </row>
    <row r="298" spans="1:17" s="54" customFormat="1" ht="16" x14ac:dyDescent="0.2">
      <c r="A298" s="53"/>
      <c r="D298" s="272"/>
      <c r="E298" s="273"/>
      <c r="F298" s="273"/>
      <c r="G298" s="273"/>
      <c r="H298" s="274"/>
      <c r="I298" s="293"/>
      <c r="J298" s="276"/>
      <c r="K298" s="53"/>
      <c r="L298" s="53"/>
      <c r="M298" s="53"/>
      <c r="N298" s="53"/>
      <c r="O298" s="53"/>
      <c r="P298" s="53"/>
      <c r="Q298" s="53"/>
    </row>
    <row r="299" spans="1:17" s="54" customFormat="1" ht="16" x14ac:dyDescent="0.2">
      <c r="A299" s="53"/>
      <c r="D299" s="272"/>
      <c r="E299" s="273"/>
      <c r="F299" s="273"/>
      <c r="G299" s="273"/>
      <c r="H299" s="274"/>
      <c r="I299" s="293"/>
      <c r="J299" s="276"/>
      <c r="K299" s="53"/>
      <c r="L299" s="53"/>
      <c r="M299" s="53"/>
      <c r="N299" s="53"/>
      <c r="O299" s="53"/>
      <c r="P299" s="53"/>
      <c r="Q299" s="53"/>
    </row>
    <row r="300" spans="1:17" s="54" customFormat="1" ht="16" x14ac:dyDescent="0.2">
      <c r="A300" s="53"/>
      <c r="D300" s="272"/>
      <c r="E300" s="273"/>
      <c r="F300" s="273"/>
      <c r="G300" s="273"/>
      <c r="H300" s="274"/>
      <c r="I300" s="293"/>
      <c r="J300" s="276"/>
      <c r="K300" s="53"/>
      <c r="L300" s="53"/>
      <c r="M300" s="53"/>
      <c r="N300" s="53"/>
      <c r="O300" s="53"/>
      <c r="P300" s="53"/>
      <c r="Q300" s="53"/>
    </row>
    <row r="301" spans="1:17" s="54" customFormat="1" ht="16" x14ac:dyDescent="0.2">
      <c r="A301" s="53"/>
      <c r="D301" s="272"/>
      <c r="E301" s="273"/>
      <c r="F301" s="273"/>
      <c r="G301" s="273"/>
      <c r="H301" s="274"/>
      <c r="I301" s="293"/>
      <c r="J301" s="276"/>
      <c r="K301" s="53"/>
      <c r="L301" s="53"/>
      <c r="M301" s="53"/>
      <c r="N301" s="53"/>
      <c r="O301" s="53"/>
      <c r="P301" s="53"/>
      <c r="Q301" s="53"/>
    </row>
    <row r="302" spans="1:17" s="54" customFormat="1" ht="16" x14ac:dyDescent="0.2">
      <c r="A302" s="53"/>
      <c r="D302" s="272"/>
      <c r="E302" s="273"/>
      <c r="F302" s="273"/>
      <c r="G302" s="273"/>
      <c r="H302" s="274"/>
      <c r="I302" s="293"/>
      <c r="J302" s="276"/>
      <c r="K302" s="53"/>
      <c r="L302" s="53"/>
      <c r="M302" s="53"/>
      <c r="N302" s="53"/>
      <c r="O302" s="53"/>
      <c r="P302" s="53"/>
      <c r="Q302" s="53"/>
    </row>
    <row r="303" spans="1:17" s="54" customFormat="1" ht="16" x14ac:dyDescent="0.2">
      <c r="A303" s="53"/>
      <c r="D303" s="272"/>
      <c r="E303" s="273"/>
      <c r="F303" s="273"/>
      <c r="G303" s="273"/>
      <c r="H303" s="274"/>
      <c r="I303" s="293"/>
      <c r="J303" s="276"/>
      <c r="K303" s="53"/>
      <c r="L303" s="53"/>
      <c r="M303" s="53"/>
      <c r="N303" s="53"/>
      <c r="O303" s="53"/>
      <c r="P303" s="53"/>
      <c r="Q303" s="53"/>
    </row>
    <row r="304" spans="1:17" s="54" customFormat="1" ht="16" x14ac:dyDescent="0.2">
      <c r="A304" s="53"/>
      <c r="D304" s="272"/>
      <c r="E304" s="273"/>
      <c r="F304" s="273"/>
      <c r="G304" s="273"/>
      <c r="H304" s="274"/>
      <c r="I304" s="293"/>
      <c r="J304" s="276"/>
      <c r="K304" s="53"/>
      <c r="L304" s="53"/>
      <c r="M304" s="53"/>
      <c r="N304" s="53"/>
      <c r="O304" s="53"/>
      <c r="P304" s="53"/>
      <c r="Q304" s="53"/>
    </row>
    <row r="305" spans="1:17" s="54" customFormat="1" ht="16" x14ac:dyDescent="0.2">
      <c r="A305" s="53"/>
      <c r="D305" s="272"/>
      <c r="E305" s="273"/>
      <c r="F305" s="273"/>
      <c r="G305" s="273"/>
      <c r="H305" s="274"/>
      <c r="I305" s="293"/>
      <c r="J305" s="276"/>
      <c r="K305" s="53"/>
      <c r="L305" s="53"/>
      <c r="M305" s="53"/>
      <c r="N305" s="53"/>
      <c r="O305" s="53"/>
      <c r="P305" s="53"/>
      <c r="Q305" s="53"/>
    </row>
    <row r="306" spans="1:17" s="54" customFormat="1" ht="16" x14ac:dyDescent="0.2">
      <c r="A306" s="53"/>
      <c r="D306" s="272"/>
      <c r="E306" s="273"/>
      <c r="F306" s="273"/>
      <c r="G306" s="273"/>
      <c r="H306" s="274"/>
      <c r="I306" s="293"/>
      <c r="J306" s="276"/>
      <c r="K306" s="53"/>
      <c r="L306" s="53"/>
      <c r="M306" s="53"/>
      <c r="N306" s="53"/>
      <c r="O306" s="53"/>
      <c r="P306" s="53"/>
      <c r="Q306" s="53"/>
    </row>
    <row r="307" spans="1:17" s="54" customFormat="1" ht="16" x14ac:dyDescent="0.2">
      <c r="A307" s="53"/>
      <c r="D307" s="272"/>
      <c r="E307" s="273"/>
      <c r="F307" s="273"/>
      <c r="G307" s="273"/>
      <c r="H307" s="274"/>
      <c r="I307" s="293"/>
      <c r="J307" s="276"/>
      <c r="K307" s="53"/>
      <c r="L307" s="53"/>
      <c r="M307" s="53"/>
      <c r="N307" s="53"/>
      <c r="O307" s="53"/>
      <c r="P307" s="53"/>
      <c r="Q307" s="53"/>
    </row>
    <row r="308" spans="1:17" s="54" customFormat="1" ht="16" x14ac:dyDescent="0.2">
      <c r="A308" s="53"/>
      <c r="D308" s="272"/>
      <c r="E308" s="273"/>
      <c r="F308" s="273"/>
      <c r="G308" s="273"/>
      <c r="H308" s="274"/>
      <c r="I308" s="293"/>
      <c r="J308" s="276"/>
      <c r="K308" s="53"/>
      <c r="L308" s="53"/>
      <c r="M308" s="53"/>
      <c r="N308" s="53"/>
      <c r="O308" s="53"/>
      <c r="P308" s="53"/>
      <c r="Q308" s="53"/>
    </row>
    <row r="309" spans="1:17" s="54" customFormat="1" ht="16" x14ac:dyDescent="0.2">
      <c r="A309" s="53"/>
      <c r="D309" s="272"/>
      <c r="E309" s="273"/>
      <c r="F309" s="273"/>
      <c r="G309" s="273"/>
      <c r="H309" s="274"/>
      <c r="I309" s="293"/>
      <c r="J309" s="276"/>
      <c r="K309" s="53"/>
      <c r="L309" s="53"/>
      <c r="M309" s="53"/>
      <c r="N309" s="53"/>
      <c r="O309" s="53"/>
      <c r="P309" s="53"/>
      <c r="Q309" s="53"/>
    </row>
    <row r="310" spans="1:17" s="54" customFormat="1" ht="16" x14ac:dyDescent="0.2">
      <c r="A310" s="53"/>
      <c r="D310" s="272"/>
      <c r="E310" s="273"/>
      <c r="F310" s="273"/>
      <c r="G310" s="273"/>
      <c r="H310" s="274"/>
      <c r="I310" s="293"/>
      <c r="J310" s="276"/>
      <c r="K310" s="53"/>
      <c r="L310" s="53"/>
      <c r="M310" s="53"/>
      <c r="N310" s="53"/>
      <c r="O310" s="53"/>
      <c r="P310" s="53"/>
      <c r="Q310" s="53"/>
    </row>
    <row r="311" spans="1:17" s="54" customFormat="1" ht="16" x14ac:dyDescent="0.2">
      <c r="A311" s="53"/>
      <c r="D311" s="272"/>
      <c r="E311" s="273"/>
      <c r="F311" s="273"/>
      <c r="G311" s="273"/>
      <c r="H311" s="274"/>
      <c r="I311" s="293"/>
      <c r="J311" s="276"/>
      <c r="K311" s="53"/>
      <c r="L311" s="53"/>
      <c r="M311" s="53"/>
      <c r="N311" s="53"/>
      <c r="O311" s="53"/>
      <c r="P311" s="53"/>
      <c r="Q311" s="53"/>
    </row>
    <row r="312" spans="1:17" s="54" customFormat="1" ht="16" x14ac:dyDescent="0.2">
      <c r="A312" s="53"/>
      <c r="D312" s="272"/>
      <c r="E312" s="273"/>
      <c r="F312" s="273"/>
      <c r="G312" s="273"/>
      <c r="H312" s="274"/>
      <c r="I312" s="293"/>
      <c r="J312" s="276"/>
      <c r="K312" s="53"/>
      <c r="L312" s="53"/>
      <c r="M312" s="53"/>
      <c r="N312" s="53"/>
      <c r="O312" s="53"/>
      <c r="P312" s="53"/>
      <c r="Q312" s="53"/>
    </row>
    <row r="313" spans="1:17" s="54" customFormat="1" ht="16" x14ac:dyDescent="0.2">
      <c r="A313" s="53"/>
      <c r="D313" s="272"/>
      <c r="E313" s="273"/>
      <c r="F313" s="273"/>
      <c r="G313" s="273"/>
      <c r="H313" s="274"/>
      <c r="I313" s="293"/>
      <c r="J313" s="276"/>
      <c r="K313" s="53"/>
      <c r="L313" s="53"/>
      <c r="M313" s="53"/>
      <c r="N313" s="53"/>
      <c r="O313" s="53"/>
      <c r="P313" s="53"/>
      <c r="Q313" s="53"/>
    </row>
    <row r="314" spans="1:17" s="54" customFormat="1" ht="16" x14ac:dyDescent="0.2">
      <c r="A314" s="53"/>
      <c r="D314" s="272"/>
      <c r="E314" s="273"/>
      <c r="F314" s="273"/>
      <c r="G314" s="273"/>
      <c r="H314" s="274"/>
      <c r="I314" s="293"/>
      <c r="J314" s="276"/>
      <c r="K314" s="53"/>
      <c r="L314" s="53"/>
      <c r="M314" s="53"/>
      <c r="N314" s="53"/>
      <c r="O314" s="53"/>
      <c r="P314" s="53"/>
      <c r="Q314" s="53"/>
    </row>
    <row r="315" spans="1:17" s="54" customFormat="1" ht="16" x14ac:dyDescent="0.2">
      <c r="A315" s="53"/>
      <c r="D315" s="272"/>
      <c r="E315" s="273"/>
      <c r="F315" s="273"/>
      <c r="G315" s="273"/>
      <c r="H315" s="274"/>
      <c r="I315" s="293"/>
      <c r="J315" s="276"/>
      <c r="K315" s="53"/>
      <c r="L315" s="53"/>
      <c r="M315" s="53"/>
      <c r="N315" s="53"/>
      <c r="O315" s="53"/>
      <c r="P315" s="53"/>
      <c r="Q315" s="53"/>
    </row>
    <row r="316" spans="1:17" s="54" customFormat="1" ht="16" x14ac:dyDescent="0.2">
      <c r="A316" s="53"/>
      <c r="D316" s="272"/>
      <c r="E316" s="273"/>
      <c r="F316" s="273"/>
      <c r="G316" s="273"/>
      <c r="H316" s="274"/>
      <c r="I316" s="293"/>
      <c r="J316" s="276"/>
      <c r="K316" s="53"/>
      <c r="L316" s="53"/>
      <c r="M316" s="53"/>
      <c r="N316" s="53"/>
      <c r="O316" s="53"/>
      <c r="P316" s="53"/>
      <c r="Q316" s="53"/>
    </row>
    <row r="317" spans="1:17" s="54" customFormat="1" ht="16" x14ac:dyDescent="0.2">
      <c r="A317" s="53"/>
      <c r="D317" s="272"/>
      <c r="E317" s="273"/>
      <c r="F317" s="273"/>
      <c r="G317" s="273"/>
      <c r="H317" s="274"/>
      <c r="I317" s="293"/>
      <c r="J317" s="276"/>
      <c r="K317" s="53"/>
      <c r="L317" s="53"/>
      <c r="M317" s="53"/>
      <c r="N317" s="53"/>
      <c r="O317" s="53"/>
      <c r="P317" s="53"/>
      <c r="Q317" s="53"/>
    </row>
    <row r="318" spans="1:17" s="54" customFormat="1" ht="16" x14ac:dyDescent="0.2">
      <c r="A318" s="53"/>
      <c r="D318" s="272"/>
      <c r="E318" s="273"/>
      <c r="F318" s="273"/>
      <c r="G318" s="273"/>
      <c r="H318" s="274"/>
      <c r="I318" s="293"/>
      <c r="J318" s="276"/>
      <c r="K318" s="53"/>
      <c r="L318" s="53"/>
      <c r="M318" s="53"/>
      <c r="N318" s="53"/>
      <c r="O318" s="53"/>
      <c r="P318" s="53"/>
      <c r="Q318" s="53"/>
    </row>
    <row r="319" spans="1:17" s="54" customFormat="1" ht="16" x14ac:dyDescent="0.2">
      <c r="A319" s="53"/>
      <c r="D319" s="272"/>
      <c r="E319" s="273"/>
      <c r="F319" s="273"/>
      <c r="G319" s="273"/>
      <c r="H319" s="274"/>
      <c r="I319" s="293"/>
      <c r="J319" s="276"/>
      <c r="K319" s="53"/>
      <c r="L319" s="53"/>
      <c r="M319" s="53"/>
      <c r="N319" s="53"/>
      <c r="O319" s="53"/>
      <c r="P319" s="53"/>
      <c r="Q319" s="53"/>
    </row>
    <row r="320" spans="1:17" s="54" customFormat="1" ht="16" x14ac:dyDescent="0.2">
      <c r="A320" s="53"/>
      <c r="D320" s="272"/>
      <c r="E320" s="273"/>
      <c r="F320" s="273"/>
      <c r="G320" s="273"/>
      <c r="H320" s="274"/>
      <c r="I320" s="293"/>
      <c r="J320" s="276"/>
      <c r="K320" s="53"/>
      <c r="L320" s="53"/>
      <c r="M320" s="53"/>
      <c r="N320" s="53"/>
      <c r="O320" s="53"/>
      <c r="P320" s="53"/>
      <c r="Q320" s="53"/>
    </row>
    <row r="321" spans="1:17" s="54" customFormat="1" ht="16" x14ac:dyDescent="0.2">
      <c r="A321" s="53"/>
      <c r="D321" s="272"/>
      <c r="E321" s="273"/>
      <c r="F321" s="273"/>
      <c r="G321" s="273"/>
      <c r="H321" s="274"/>
      <c r="I321" s="293"/>
      <c r="J321" s="276"/>
      <c r="K321" s="53"/>
      <c r="L321" s="53"/>
      <c r="M321" s="53"/>
      <c r="N321" s="53"/>
      <c r="O321" s="53"/>
      <c r="P321" s="53"/>
      <c r="Q321" s="53"/>
    </row>
    <row r="322" spans="1:17" s="54" customFormat="1" ht="16" x14ac:dyDescent="0.2">
      <c r="A322" s="53"/>
      <c r="D322" s="272"/>
      <c r="E322" s="273"/>
      <c r="F322" s="273"/>
      <c r="G322" s="273"/>
      <c r="H322" s="274"/>
      <c r="I322" s="293"/>
      <c r="J322" s="276"/>
      <c r="K322" s="53"/>
      <c r="L322" s="53"/>
      <c r="M322" s="53"/>
      <c r="N322" s="53"/>
      <c r="O322" s="53"/>
      <c r="P322" s="53"/>
      <c r="Q322" s="53"/>
    </row>
    <row r="323" spans="1:17" s="54" customFormat="1" ht="16" x14ac:dyDescent="0.2">
      <c r="A323" s="53"/>
      <c r="D323" s="272"/>
      <c r="E323" s="273"/>
      <c r="F323" s="273"/>
      <c r="G323" s="273"/>
      <c r="H323" s="274"/>
      <c r="I323" s="293"/>
      <c r="J323" s="276"/>
      <c r="K323" s="53"/>
      <c r="L323" s="53"/>
      <c r="M323" s="53"/>
      <c r="N323" s="53"/>
      <c r="O323" s="53"/>
      <c r="P323" s="53"/>
      <c r="Q323" s="53"/>
    </row>
    <row r="324" spans="1:17" s="54" customFormat="1" ht="16" x14ac:dyDescent="0.2">
      <c r="A324" s="53"/>
      <c r="D324" s="272"/>
      <c r="E324" s="273"/>
      <c r="F324" s="273"/>
      <c r="G324" s="273"/>
      <c r="H324" s="274"/>
      <c r="I324" s="293"/>
      <c r="J324" s="276"/>
      <c r="K324" s="53"/>
      <c r="L324" s="53"/>
      <c r="M324" s="53"/>
      <c r="N324" s="53"/>
      <c r="O324" s="53"/>
      <c r="P324" s="53"/>
      <c r="Q324" s="53"/>
    </row>
    <row r="325" spans="1:17" s="54" customFormat="1" ht="16" x14ac:dyDescent="0.2">
      <c r="A325" s="53"/>
      <c r="D325" s="272"/>
      <c r="E325" s="273"/>
      <c r="F325" s="273"/>
      <c r="G325" s="273"/>
      <c r="H325" s="274"/>
      <c r="I325" s="293"/>
      <c r="J325" s="276"/>
      <c r="K325" s="53"/>
      <c r="L325" s="53"/>
      <c r="M325" s="53"/>
      <c r="N325" s="53"/>
      <c r="O325" s="53"/>
      <c r="P325" s="53"/>
      <c r="Q325" s="53"/>
    </row>
    <row r="326" spans="1:17" s="54" customFormat="1" ht="16" x14ac:dyDescent="0.2">
      <c r="A326" s="53"/>
      <c r="D326" s="272"/>
      <c r="E326" s="273"/>
      <c r="F326" s="273"/>
      <c r="G326" s="273"/>
      <c r="H326" s="274"/>
      <c r="I326" s="293"/>
      <c r="J326" s="276"/>
      <c r="K326" s="53"/>
      <c r="L326" s="53"/>
      <c r="M326" s="53"/>
      <c r="N326" s="53"/>
      <c r="O326" s="53"/>
      <c r="P326" s="53"/>
      <c r="Q326" s="53"/>
    </row>
    <row r="327" spans="1:17" s="54" customFormat="1" ht="16" x14ac:dyDescent="0.2">
      <c r="A327" s="53"/>
      <c r="D327" s="272"/>
      <c r="E327" s="273"/>
      <c r="F327" s="273"/>
      <c r="G327" s="273"/>
      <c r="H327" s="274"/>
      <c r="I327" s="293"/>
      <c r="J327" s="276"/>
      <c r="K327" s="53"/>
      <c r="L327" s="53"/>
      <c r="M327" s="53"/>
      <c r="N327" s="53"/>
      <c r="O327" s="53"/>
      <c r="P327" s="53"/>
      <c r="Q327" s="53"/>
    </row>
    <row r="328" spans="1:17" s="54" customFormat="1" ht="16" x14ac:dyDescent="0.2">
      <c r="A328" s="53"/>
      <c r="D328" s="272"/>
      <c r="E328" s="273"/>
      <c r="F328" s="273"/>
      <c r="G328" s="273"/>
      <c r="H328" s="274"/>
      <c r="I328" s="293"/>
      <c r="J328" s="276"/>
      <c r="K328" s="53"/>
      <c r="L328" s="53"/>
      <c r="M328" s="53"/>
      <c r="N328" s="53"/>
      <c r="O328" s="53"/>
      <c r="P328" s="53"/>
      <c r="Q328" s="53"/>
    </row>
    <row r="329" spans="1:17" s="54" customFormat="1" ht="16" x14ac:dyDescent="0.2">
      <c r="A329" s="53"/>
      <c r="D329" s="272"/>
      <c r="E329" s="273"/>
      <c r="F329" s="273"/>
      <c r="G329" s="273"/>
      <c r="H329" s="274"/>
      <c r="I329" s="293"/>
      <c r="J329" s="276"/>
      <c r="K329" s="53"/>
      <c r="L329" s="53"/>
      <c r="M329" s="53"/>
      <c r="N329" s="53"/>
      <c r="O329" s="53"/>
      <c r="P329" s="53"/>
      <c r="Q329" s="53"/>
    </row>
    <row r="330" spans="1:17" s="54" customFormat="1" ht="16" x14ac:dyDescent="0.2">
      <c r="A330" s="53"/>
      <c r="D330" s="272"/>
      <c r="E330" s="273"/>
      <c r="F330" s="273"/>
      <c r="G330" s="273"/>
      <c r="H330" s="274"/>
      <c r="I330" s="293"/>
      <c r="J330" s="276"/>
      <c r="K330" s="53"/>
      <c r="L330" s="53"/>
      <c r="M330" s="53"/>
      <c r="N330" s="53"/>
      <c r="O330" s="53"/>
      <c r="P330" s="53"/>
      <c r="Q330" s="53"/>
    </row>
    <row r="331" spans="1:17" s="54" customFormat="1" ht="16" x14ac:dyDescent="0.2">
      <c r="A331" s="53"/>
      <c r="D331" s="272"/>
      <c r="E331" s="273"/>
      <c r="F331" s="273"/>
      <c r="G331" s="273"/>
      <c r="H331" s="274"/>
      <c r="I331" s="293"/>
      <c r="J331" s="276"/>
      <c r="K331" s="53"/>
      <c r="L331" s="53"/>
      <c r="M331" s="53"/>
      <c r="N331" s="53"/>
      <c r="O331" s="53"/>
      <c r="P331" s="53"/>
      <c r="Q331" s="53"/>
    </row>
    <row r="332" spans="1:17" s="54" customFormat="1" ht="16" x14ac:dyDescent="0.2">
      <c r="A332" s="53"/>
      <c r="D332" s="272"/>
      <c r="E332" s="273"/>
      <c r="F332" s="273"/>
      <c r="G332" s="273"/>
      <c r="H332" s="274"/>
      <c r="I332" s="293"/>
      <c r="J332" s="276"/>
      <c r="K332" s="53"/>
      <c r="L332" s="53"/>
      <c r="M332" s="53"/>
      <c r="N332" s="53"/>
      <c r="O332" s="53"/>
      <c r="P332" s="53"/>
      <c r="Q332" s="53"/>
    </row>
    <row r="333" spans="1:17" s="54" customFormat="1" ht="16" x14ac:dyDescent="0.2">
      <c r="A333" s="53"/>
      <c r="D333" s="272"/>
      <c r="E333" s="273"/>
      <c r="F333" s="273"/>
      <c r="G333" s="273"/>
      <c r="H333" s="274"/>
      <c r="I333" s="293"/>
      <c r="J333" s="276"/>
      <c r="K333" s="53"/>
      <c r="L333" s="53"/>
      <c r="M333" s="53"/>
      <c r="N333" s="53"/>
      <c r="O333" s="53"/>
      <c r="P333" s="53"/>
      <c r="Q333" s="53"/>
    </row>
    <row r="334" spans="1:17" s="54" customFormat="1" ht="16" x14ac:dyDescent="0.2">
      <c r="A334" s="53"/>
      <c r="D334" s="272"/>
      <c r="E334" s="273"/>
      <c r="F334" s="273"/>
      <c r="G334" s="273"/>
      <c r="H334" s="274"/>
      <c r="I334" s="293"/>
      <c r="J334" s="276"/>
      <c r="K334" s="53"/>
      <c r="L334" s="53"/>
      <c r="M334" s="53"/>
      <c r="N334" s="53"/>
      <c r="O334" s="53"/>
      <c r="P334" s="53"/>
      <c r="Q334" s="53"/>
    </row>
    <row r="335" spans="1:17" s="54" customFormat="1" ht="16" x14ac:dyDescent="0.2">
      <c r="A335" s="53"/>
      <c r="D335" s="272"/>
      <c r="E335" s="273"/>
      <c r="F335" s="273"/>
      <c r="G335" s="273"/>
      <c r="H335" s="274"/>
      <c r="I335" s="293"/>
      <c r="J335" s="276"/>
      <c r="K335" s="53"/>
      <c r="L335" s="53"/>
      <c r="M335" s="53"/>
      <c r="N335" s="53"/>
      <c r="O335" s="53"/>
      <c r="P335" s="53"/>
      <c r="Q335" s="53"/>
    </row>
    <row r="336" spans="1:17" s="54" customFormat="1" ht="16" x14ac:dyDescent="0.2">
      <c r="A336" s="53"/>
      <c r="D336" s="272"/>
      <c r="E336" s="273"/>
      <c r="F336" s="273"/>
      <c r="G336" s="273"/>
      <c r="H336" s="274"/>
      <c r="I336" s="293"/>
      <c r="J336" s="276"/>
      <c r="K336" s="53"/>
      <c r="L336" s="53"/>
      <c r="M336" s="53"/>
      <c r="N336" s="53"/>
      <c r="O336" s="53"/>
      <c r="P336" s="53"/>
      <c r="Q336" s="53"/>
    </row>
    <row r="337" spans="1:17" s="54" customFormat="1" ht="16" x14ac:dyDescent="0.2">
      <c r="A337" s="53"/>
      <c r="D337" s="272"/>
      <c r="E337" s="273"/>
      <c r="F337" s="273"/>
      <c r="G337" s="273"/>
      <c r="H337" s="274"/>
      <c r="I337" s="293"/>
      <c r="J337" s="276"/>
      <c r="K337" s="53"/>
      <c r="L337" s="53"/>
      <c r="M337" s="53"/>
      <c r="N337" s="53"/>
      <c r="O337" s="53"/>
      <c r="P337" s="53"/>
      <c r="Q337" s="53"/>
    </row>
    <row r="338" spans="1:17" s="54" customFormat="1" ht="16" x14ac:dyDescent="0.2">
      <c r="A338" s="53"/>
      <c r="D338" s="272"/>
      <c r="E338" s="273"/>
      <c r="F338" s="273"/>
      <c r="G338" s="273"/>
      <c r="H338" s="274"/>
      <c r="I338" s="293"/>
      <c r="J338" s="276"/>
      <c r="K338" s="53"/>
      <c r="L338" s="53"/>
      <c r="M338" s="53"/>
      <c r="N338" s="53"/>
      <c r="O338" s="53"/>
      <c r="P338" s="53"/>
      <c r="Q338" s="53"/>
    </row>
    <row r="339" spans="1:17" s="54" customFormat="1" ht="16" x14ac:dyDescent="0.2">
      <c r="A339" s="53"/>
      <c r="D339" s="272"/>
      <c r="E339" s="273"/>
      <c r="F339" s="273"/>
      <c r="G339" s="273"/>
      <c r="H339" s="274"/>
      <c r="I339" s="293"/>
      <c r="J339" s="276"/>
      <c r="K339" s="53"/>
      <c r="L339" s="53"/>
      <c r="M339" s="53"/>
      <c r="N339" s="53"/>
      <c r="O339" s="53"/>
      <c r="P339" s="53"/>
      <c r="Q339" s="53"/>
    </row>
    <row r="340" spans="1:17" s="54" customFormat="1" ht="16" x14ac:dyDescent="0.2">
      <c r="A340" s="53"/>
      <c r="D340" s="272"/>
      <c r="E340" s="273"/>
      <c r="F340" s="273"/>
      <c r="G340" s="273"/>
      <c r="H340" s="274"/>
      <c r="I340" s="293"/>
      <c r="J340" s="276"/>
      <c r="K340" s="53"/>
      <c r="L340" s="53"/>
      <c r="M340" s="53"/>
      <c r="N340" s="53"/>
      <c r="O340" s="53"/>
      <c r="P340" s="53"/>
      <c r="Q340" s="53"/>
    </row>
    <row r="341" spans="1:17" s="54" customFormat="1" ht="16" x14ac:dyDescent="0.2">
      <c r="A341" s="53"/>
      <c r="D341" s="272"/>
      <c r="E341" s="273"/>
      <c r="F341" s="273"/>
      <c r="G341" s="273"/>
      <c r="H341" s="274"/>
      <c r="I341" s="293"/>
      <c r="J341" s="276"/>
      <c r="K341" s="53"/>
      <c r="L341" s="53"/>
      <c r="M341" s="53"/>
      <c r="N341" s="53"/>
      <c r="O341" s="53"/>
      <c r="P341" s="53"/>
      <c r="Q341" s="53"/>
    </row>
    <row r="342" spans="1:17" s="54" customFormat="1" ht="16" x14ac:dyDescent="0.2">
      <c r="A342" s="53"/>
      <c r="D342" s="272"/>
      <c r="E342" s="273"/>
      <c r="F342" s="273"/>
      <c r="G342" s="273"/>
      <c r="H342" s="274"/>
      <c r="I342" s="293"/>
      <c r="J342" s="276"/>
      <c r="K342" s="53"/>
      <c r="L342" s="53"/>
      <c r="M342" s="53"/>
      <c r="N342" s="53"/>
      <c r="O342" s="53"/>
      <c r="P342" s="53"/>
      <c r="Q342" s="53"/>
    </row>
    <row r="343" spans="1:17" s="54" customFormat="1" ht="16" x14ac:dyDescent="0.2">
      <c r="A343" s="53"/>
      <c r="D343" s="272"/>
      <c r="E343" s="273"/>
      <c r="F343" s="273"/>
      <c r="G343" s="273"/>
      <c r="H343" s="274"/>
      <c r="I343" s="293"/>
      <c r="J343" s="276"/>
      <c r="K343" s="53"/>
      <c r="L343" s="53"/>
      <c r="M343" s="53"/>
      <c r="N343" s="53"/>
      <c r="O343" s="53"/>
      <c r="P343" s="53"/>
      <c r="Q343" s="53"/>
    </row>
    <row r="344" spans="1:17" s="54" customFormat="1" ht="16" x14ac:dyDescent="0.2">
      <c r="A344" s="53"/>
      <c r="D344" s="272"/>
      <c r="E344" s="273"/>
      <c r="F344" s="273"/>
      <c r="G344" s="273"/>
      <c r="H344" s="274"/>
      <c r="I344" s="293"/>
      <c r="J344" s="276"/>
      <c r="K344" s="53"/>
      <c r="L344" s="53"/>
      <c r="M344" s="53"/>
      <c r="N344" s="53"/>
      <c r="O344" s="53"/>
      <c r="P344" s="53"/>
      <c r="Q344" s="53"/>
    </row>
    <row r="345" spans="1:17" s="54" customFormat="1" ht="16" x14ac:dyDescent="0.2">
      <c r="A345" s="53"/>
      <c r="D345" s="272"/>
      <c r="E345" s="273"/>
      <c r="F345" s="273"/>
      <c r="G345" s="273"/>
      <c r="H345" s="274"/>
      <c r="I345" s="293"/>
      <c r="J345" s="276"/>
      <c r="K345" s="53"/>
      <c r="L345" s="53"/>
      <c r="M345" s="53"/>
      <c r="N345" s="53"/>
      <c r="O345" s="53"/>
      <c r="P345" s="53"/>
      <c r="Q345" s="53"/>
    </row>
    <row r="346" spans="1:17" s="54" customFormat="1" ht="16" x14ac:dyDescent="0.2">
      <c r="A346" s="53"/>
      <c r="D346" s="272"/>
      <c r="E346" s="273"/>
      <c r="F346" s="273"/>
      <c r="G346" s="273"/>
      <c r="H346" s="274"/>
      <c r="I346" s="293"/>
      <c r="J346" s="276"/>
      <c r="K346" s="53"/>
      <c r="L346" s="53"/>
      <c r="M346" s="53"/>
      <c r="N346" s="53"/>
      <c r="O346" s="53"/>
      <c r="P346" s="53"/>
      <c r="Q346" s="53"/>
    </row>
    <row r="347" spans="1:17" s="54" customFormat="1" ht="16" x14ac:dyDescent="0.2">
      <c r="A347" s="53"/>
      <c r="D347" s="272"/>
      <c r="E347" s="273"/>
      <c r="F347" s="273"/>
      <c r="G347" s="273"/>
      <c r="H347" s="274"/>
      <c r="I347" s="293"/>
      <c r="J347" s="276"/>
      <c r="K347" s="53"/>
      <c r="L347" s="53"/>
      <c r="M347" s="53"/>
      <c r="N347" s="53"/>
      <c r="O347" s="53"/>
      <c r="P347" s="53"/>
      <c r="Q347" s="53"/>
    </row>
    <row r="348" spans="1:17" s="54" customFormat="1" ht="16" x14ac:dyDescent="0.2">
      <c r="A348" s="53"/>
      <c r="D348" s="272"/>
      <c r="E348" s="273"/>
      <c r="F348" s="273"/>
      <c r="G348" s="273"/>
      <c r="H348" s="274"/>
      <c r="I348" s="293"/>
      <c r="J348" s="276"/>
      <c r="K348" s="53"/>
      <c r="L348" s="53"/>
      <c r="M348" s="53"/>
      <c r="N348" s="53"/>
      <c r="O348" s="53"/>
      <c r="P348" s="53"/>
      <c r="Q348" s="53"/>
    </row>
    <row r="349" spans="1:17" s="54" customFormat="1" ht="16" x14ac:dyDescent="0.2">
      <c r="A349" s="53"/>
      <c r="D349" s="272"/>
      <c r="E349" s="273"/>
      <c r="F349" s="273"/>
      <c r="G349" s="273"/>
      <c r="H349" s="274"/>
      <c r="I349" s="293"/>
      <c r="J349" s="276"/>
      <c r="K349" s="53"/>
      <c r="L349" s="53"/>
      <c r="M349" s="53"/>
      <c r="N349" s="53"/>
      <c r="O349" s="53"/>
      <c r="P349" s="53"/>
      <c r="Q349" s="53"/>
    </row>
    <row r="350" spans="1:17" s="54" customFormat="1" ht="16" x14ac:dyDescent="0.2">
      <c r="A350" s="53"/>
      <c r="D350" s="272"/>
      <c r="E350" s="273"/>
      <c r="F350" s="273"/>
      <c r="G350" s="273"/>
      <c r="H350" s="274"/>
      <c r="I350" s="293"/>
      <c r="J350" s="276"/>
      <c r="K350" s="53"/>
      <c r="L350" s="53"/>
      <c r="M350" s="53"/>
      <c r="N350" s="53"/>
      <c r="O350" s="53"/>
      <c r="P350" s="53"/>
      <c r="Q350" s="53"/>
    </row>
    <row r="351" spans="1:17" s="54" customFormat="1" ht="16" x14ac:dyDescent="0.2">
      <c r="A351" s="53"/>
      <c r="D351" s="272"/>
      <c r="E351" s="273"/>
      <c r="F351" s="273"/>
      <c r="G351" s="273"/>
      <c r="H351" s="274"/>
      <c r="I351" s="293"/>
      <c r="J351" s="276"/>
      <c r="K351" s="53"/>
      <c r="L351" s="53"/>
      <c r="M351" s="53"/>
      <c r="N351" s="53"/>
      <c r="O351" s="53"/>
      <c r="P351" s="53"/>
      <c r="Q351" s="53"/>
    </row>
    <row r="352" spans="1:17" s="54" customFormat="1" ht="16" x14ac:dyDescent="0.2">
      <c r="A352" s="53"/>
      <c r="D352" s="272"/>
      <c r="E352" s="273"/>
      <c r="F352" s="273"/>
      <c r="G352" s="273"/>
      <c r="H352" s="274"/>
      <c r="I352" s="293"/>
      <c r="J352" s="276"/>
      <c r="K352" s="53"/>
      <c r="L352" s="53"/>
      <c r="M352" s="53"/>
      <c r="N352" s="53"/>
      <c r="O352" s="53"/>
      <c r="P352" s="53"/>
      <c r="Q352" s="53"/>
    </row>
    <row r="353" spans="1:17" s="54" customFormat="1" ht="16" x14ac:dyDescent="0.2">
      <c r="A353" s="53"/>
      <c r="D353" s="272"/>
      <c r="E353" s="273"/>
      <c r="F353" s="273"/>
      <c r="G353" s="273"/>
      <c r="H353" s="274"/>
      <c r="I353" s="293"/>
      <c r="J353" s="276"/>
      <c r="K353" s="53"/>
      <c r="L353" s="53"/>
      <c r="M353" s="53"/>
      <c r="N353" s="53"/>
      <c r="O353" s="53"/>
      <c r="P353" s="53"/>
      <c r="Q353" s="53"/>
    </row>
    <row r="354" spans="1:17" s="54" customFormat="1" ht="16" x14ac:dyDescent="0.2">
      <c r="A354" s="53"/>
      <c r="D354" s="272"/>
      <c r="E354" s="273"/>
      <c r="F354" s="273"/>
      <c r="G354" s="273"/>
      <c r="H354" s="274"/>
      <c r="I354" s="293"/>
      <c r="J354" s="276"/>
      <c r="K354" s="53"/>
      <c r="L354" s="53"/>
      <c r="M354" s="53"/>
      <c r="N354" s="53"/>
      <c r="O354" s="53"/>
      <c r="P354" s="53"/>
      <c r="Q354" s="53"/>
    </row>
    <row r="355" spans="1:17" s="54" customFormat="1" ht="16" x14ac:dyDescent="0.2">
      <c r="A355" s="53"/>
      <c r="D355" s="272"/>
      <c r="E355" s="273"/>
      <c r="F355" s="273"/>
      <c r="G355" s="273"/>
      <c r="H355" s="274"/>
      <c r="I355" s="293"/>
      <c r="J355" s="276"/>
      <c r="K355" s="53"/>
      <c r="L355" s="53"/>
      <c r="M355" s="53"/>
      <c r="N355" s="53"/>
      <c r="O355" s="53"/>
      <c r="P355" s="53"/>
      <c r="Q355" s="53"/>
    </row>
    <row r="356" spans="1:17" s="54" customFormat="1" ht="16" x14ac:dyDescent="0.2">
      <c r="A356" s="53"/>
      <c r="D356" s="272"/>
      <c r="E356" s="273"/>
      <c r="F356" s="273"/>
      <c r="G356" s="273"/>
      <c r="H356" s="274"/>
      <c r="I356" s="293"/>
      <c r="J356" s="276"/>
      <c r="K356" s="53"/>
      <c r="L356" s="53"/>
      <c r="M356" s="53"/>
      <c r="N356" s="53"/>
      <c r="O356" s="53"/>
      <c r="P356" s="53"/>
      <c r="Q356" s="53"/>
    </row>
    <row r="357" spans="1:17" s="54" customFormat="1" ht="16" x14ac:dyDescent="0.2">
      <c r="A357" s="53"/>
      <c r="D357" s="272"/>
      <c r="E357" s="273"/>
      <c r="F357" s="273"/>
      <c r="G357" s="273"/>
      <c r="H357" s="274"/>
      <c r="I357" s="293"/>
      <c r="J357" s="276"/>
      <c r="K357" s="53"/>
      <c r="L357" s="53"/>
      <c r="M357" s="53"/>
      <c r="N357" s="53"/>
      <c r="O357" s="53"/>
      <c r="P357" s="53"/>
      <c r="Q357" s="53"/>
    </row>
    <row r="358" spans="1:17" s="54" customFormat="1" ht="16" x14ac:dyDescent="0.2">
      <c r="A358" s="53"/>
      <c r="D358" s="272"/>
      <c r="E358" s="273"/>
      <c r="F358" s="273"/>
      <c r="G358" s="273"/>
      <c r="H358" s="274"/>
      <c r="I358" s="293"/>
      <c r="J358" s="276"/>
      <c r="K358" s="53"/>
      <c r="L358" s="53"/>
      <c r="M358" s="53"/>
      <c r="N358" s="53"/>
      <c r="O358" s="53"/>
      <c r="P358" s="53"/>
      <c r="Q358" s="53"/>
    </row>
    <row r="359" spans="1:17" s="54" customFormat="1" ht="16" x14ac:dyDescent="0.2">
      <c r="A359" s="53"/>
      <c r="D359" s="272"/>
      <c r="E359" s="273"/>
      <c r="F359" s="273"/>
      <c r="G359" s="273"/>
      <c r="H359" s="274"/>
      <c r="I359" s="293"/>
      <c r="J359" s="276"/>
      <c r="K359" s="53"/>
      <c r="L359" s="53"/>
      <c r="M359" s="53"/>
      <c r="N359" s="53"/>
      <c r="O359" s="53"/>
      <c r="P359" s="53"/>
      <c r="Q359" s="53"/>
    </row>
    <row r="360" spans="1:17" s="54" customFormat="1" ht="16" x14ac:dyDescent="0.2">
      <c r="A360" s="53"/>
      <c r="D360" s="272"/>
      <c r="E360" s="273"/>
      <c r="F360" s="273"/>
      <c r="G360" s="273"/>
      <c r="H360" s="274"/>
      <c r="I360" s="293"/>
      <c r="J360" s="276"/>
      <c r="K360" s="53"/>
      <c r="L360" s="53"/>
      <c r="M360" s="53"/>
      <c r="N360" s="53"/>
      <c r="O360" s="53"/>
      <c r="P360" s="53"/>
      <c r="Q360" s="53"/>
    </row>
    <row r="361" spans="1:17" s="54" customFormat="1" ht="16" x14ac:dyDescent="0.2">
      <c r="A361" s="53"/>
      <c r="D361" s="272"/>
      <c r="E361" s="273"/>
      <c r="F361" s="273"/>
      <c r="G361" s="273"/>
      <c r="H361" s="274"/>
      <c r="I361" s="293"/>
      <c r="J361" s="276"/>
      <c r="K361" s="53"/>
      <c r="L361" s="53"/>
      <c r="M361" s="53"/>
      <c r="N361" s="53"/>
      <c r="O361" s="53"/>
      <c r="P361" s="53"/>
      <c r="Q361" s="53"/>
    </row>
    <row r="362" spans="1:17" s="54" customFormat="1" ht="16" x14ac:dyDescent="0.2">
      <c r="A362" s="53"/>
      <c r="D362" s="272"/>
      <c r="E362" s="273"/>
      <c r="F362" s="273"/>
      <c r="G362" s="273"/>
      <c r="H362" s="274"/>
      <c r="I362" s="293"/>
      <c r="J362" s="276"/>
      <c r="K362" s="53"/>
      <c r="L362" s="53"/>
      <c r="M362" s="53"/>
      <c r="N362" s="53"/>
      <c r="O362" s="53"/>
      <c r="P362" s="53"/>
      <c r="Q362" s="53"/>
    </row>
    <row r="363" spans="1:17" s="54" customFormat="1" ht="16" x14ac:dyDescent="0.2">
      <c r="A363" s="53"/>
      <c r="D363" s="272"/>
      <c r="E363" s="273"/>
      <c r="F363" s="273"/>
      <c r="G363" s="273"/>
      <c r="H363" s="274"/>
      <c r="I363" s="293"/>
      <c r="J363" s="276"/>
      <c r="K363" s="53"/>
      <c r="L363" s="53"/>
      <c r="M363" s="53"/>
      <c r="N363" s="53"/>
      <c r="O363" s="53"/>
      <c r="P363" s="53"/>
      <c r="Q363" s="53"/>
    </row>
    <row r="364" spans="1:17" s="54" customFormat="1" ht="16" x14ac:dyDescent="0.2">
      <c r="A364" s="53"/>
      <c r="D364" s="272"/>
      <c r="E364" s="273"/>
      <c r="F364" s="273"/>
      <c r="G364" s="273"/>
      <c r="H364" s="274"/>
      <c r="I364" s="293"/>
      <c r="J364" s="276"/>
      <c r="K364" s="53"/>
      <c r="L364" s="53"/>
      <c r="M364" s="53"/>
      <c r="N364" s="53"/>
      <c r="O364" s="53"/>
      <c r="P364" s="53"/>
      <c r="Q364" s="53"/>
    </row>
    <row r="365" spans="1:17" s="54" customFormat="1" ht="16" x14ac:dyDescent="0.2">
      <c r="A365" s="53"/>
      <c r="D365" s="272"/>
      <c r="E365" s="273"/>
      <c r="F365" s="273"/>
      <c r="G365" s="273"/>
      <c r="H365" s="274"/>
      <c r="I365" s="293"/>
      <c r="J365" s="276"/>
      <c r="K365" s="53"/>
      <c r="L365" s="53"/>
      <c r="M365" s="53"/>
      <c r="N365" s="53"/>
      <c r="O365" s="53"/>
      <c r="P365" s="53"/>
      <c r="Q365" s="53"/>
    </row>
    <row r="366" spans="1:17" s="54" customFormat="1" ht="16" x14ac:dyDescent="0.2">
      <c r="A366" s="53"/>
      <c r="D366" s="272"/>
      <c r="E366" s="273"/>
      <c r="F366" s="273"/>
      <c r="G366" s="273"/>
      <c r="H366" s="274"/>
      <c r="I366" s="293"/>
      <c r="J366" s="276"/>
      <c r="K366" s="53"/>
      <c r="L366" s="53"/>
      <c r="M366" s="53"/>
      <c r="N366" s="53"/>
      <c r="O366" s="53"/>
      <c r="P366" s="53"/>
      <c r="Q366" s="53"/>
    </row>
    <row r="367" spans="1:17" s="54" customFormat="1" ht="16" x14ac:dyDescent="0.2">
      <c r="A367" s="53"/>
      <c r="D367" s="272"/>
      <c r="E367" s="273"/>
      <c r="F367" s="273"/>
      <c r="G367" s="273"/>
      <c r="H367" s="274"/>
      <c r="I367" s="293"/>
      <c r="J367" s="276"/>
      <c r="K367" s="53"/>
      <c r="L367" s="53"/>
      <c r="M367" s="53"/>
      <c r="N367" s="53"/>
      <c r="O367" s="53"/>
      <c r="P367" s="53"/>
      <c r="Q367" s="53"/>
    </row>
    <row r="368" spans="1:17" s="54" customFormat="1" ht="16" x14ac:dyDescent="0.2">
      <c r="A368" s="53"/>
      <c r="D368" s="272"/>
      <c r="E368" s="273"/>
      <c r="F368" s="273"/>
      <c r="G368" s="273"/>
      <c r="H368" s="274"/>
      <c r="I368" s="293"/>
      <c r="J368" s="276"/>
      <c r="K368" s="53"/>
      <c r="L368" s="53"/>
      <c r="M368" s="53"/>
      <c r="N368" s="53"/>
      <c r="O368" s="53"/>
      <c r="P368" s="53"/>
      <c r="Q368" s="53"/>
    </row>
    <row r="369" spans="1:17" s="54" customFormat="1" ht="16" x14ac:dyDescent="0.2">
      <c r="A369" s="53"/>
      <c r="D369" s="272"/>
      <c r="E369" s="273"/>
      <c r="F369" s="273"/>
      <c r="G369" s="273"/>
      <c r="H369" s="274"/>
      <c r="I369" s="293"/>
      <c r="J369" s="276"/>
      <c r="K369" s="53"/>
      <c r="L369" s="53"/>
      <c r="M369" s="53"/>
      <c r="N369" s="53"/>
      <c r="O369" s="53"/>
      <c r="P369" s="53"/>
      <c r="Q369" s="53"/>
    </row>
    <row r="370" spans="1:17" s="54" customFormat="1" ht="16" x14ac:dyDescent="0.2">
      <c r="A370" s="53"/>
      <c r="D370" s="272"/>
      <c r="E370" s="273"/>
      <c r="F370" s="273"/>
      <c r="G370" s="273"/>
      <c r="H370" s="274"/>
      <c r="I370" s="293"/>
      <c r="J370" s="276"/>
      <c r="K370" s="53"/>
      <c r="L370" s="53"/>
      <c r="M370" s="53"/>
      <c r="N370" s="53"/>
      <c r="O370" s="53"/>
      <c r="P370" s="53"/>
      <c r="Q370" s="53"/>
    </row>
    <row r="371" spans="1:17" s="54" customFormat="1" ht="16" x14ac:dyDescent="0.2">
      <c r="A371" s="53"/>
      <c r="D371" s="272"/>
      <c r="E371" s="273"/>
      <c r="F371" s="273"/>
      <c r="G371" s="273"/>
      <c r="H371" s="274"/>
      <c r="I371" s="293"/>
      <c r="J371" s="276"/>
      <c r="K371" s="53"/>
      <c r="L371" s="53"/>
      <c r="M371" s="53"/>
      <c r="N371" s="53"/>
      <c r="O371" s="53"/>
      <c r="P371" s="53"/>
      <c r="Q371" s="53"/>
    </row>
    <row r="372" spans="1:17" s="54" customFormat="1" ht="16" x14ac:dyDescent="0.2">
      <c r="A372" s="53"/>
      <c r="D372" s="272"/>
      <c r="E372" s="273"/>
      <c r="F372" s="273"/>
      <c r="G372" s="273"/>
      <c r="H372" s="274"/>
      <c r="I372" s="293"/>
      <c r="J372" s="276"/>
      <c r="K372" s="53"/>
      <c r="L372" s="53"/>
      <c r="M372" s="53"/>
      <c r="N372" s="53"/>
      <c r="O372" s="53"/>
      <c r="P372" s="53"/>
      <c r="Q372" s="53"/>
    </row>
    <row r="373" spans="1:17" s="54" customFormat="1" ht="16" x14ac:dyDescent="0.2">
      <c r="A373" s="53"/>
      <c r="D373" s="272"/>
      <c r="E373" s="273"/>
      <c r="F373" s="273"/>
      <c r="G373" s="273"/>
      <c r="H373" s="274"/>
      <c r="I373" s="293"/>
      <c r="J373" s="276"/>
      <c r="K373" s="53"/>
      <c r="L373" s="53"/>
      <c r="M373" s="53"/>
      <c r="N373" s="53"/>
      <c r="O373" s="53"/>
      <c r="P373" s="53"/>
      <c r="Q373" s="53"/>
    </row>
    <row r="374" spans="1:17" s="54" customFormat="1" ht="16" x14ac:dyDescent="0.2">
      <c r="A374" s="53"/>
      <c r="D374" s="272"/>
      <c r="E374" s="273"/>
      <c r="F374" s="273"/>
      <c r="G374" s="273"/>
      <c r="H374" s="274"/>
      <c r="I374" s="293"/>
      <c r="J374" s="276"/>
      <c r="K374" s="53"/>
      <c r="L374" s="53"/>
      <c r="M374" s="53"/>
      <c r="N374" s="53"/>
      <c r="O374" s="53"/>
      <c r="P374" s="53"/>
      <c r="Q374" s="53"/>
    </row>
    <row r="375" spans="1:17" s="54" customFormat="1" ht="16" x14ac:dyDescent="0.2">
      <c r="A375" s="53"/>
      <c r="D375" s="272"/>
      <c r="E375" s="273"/>
      <c r="F375" s="273"/>
      <c r="G375" s="273"/>
      <c r="H375" s="274"/>
      <c r="I375" s="293"/>
      <c r="J375" s="276"/>
      <c r="K375" s="53"/>
      <c r="L375" s="53"/>
      <c r="M375" s="53"/>
      <c r="N375" s="53"/>
      <c r="O375" s="53"/>
      <c r="P375" s="53"/>
      <c r="Q375" s="53"/>
    </row>
    <row r="376" spans="1:17" s="54" customFormat="1" ht="16" x14ac:dyDescent="0.2">
      <c r="A376" s="53"/>
      <c r="D376" s="272"/>
      <c r="E376" s="273"/>
      <c r="F376" s="273"/>
      <c r="G376" s="273"/>
      <c r="H376" s="274"/>
      <c r="I376" s="293"/>
      <c r="J376" s="276"/>
      <c r="K376" s="53"/>
      <c r="L376" s="53"/>
      <c r="M376" s="53"/>
      <c r="N376" s="53"/>
      <c r="O376" s="53"/>
      <c r="P376" s="53"/>
      <c r="Q376" s="53"/>
    </row>
    <row r="377" spans="1:17" s="54" customFormat="1" ht="16" x14ac:dyDescent="0.2">
      <c r="A377" s="53"/>
      <c r="D377" s="272"/>
      <c r="E377" s="273"/>
      <c r="F377" s="273"/>
      <c r="G377" s="273"/>
      <c r="H377" s="274"/>
      <c r="I377" s="293"/>
      <c r="J377" s="276"/>
      <c r="K377" s="53"/>
      <c r="L377" s="53"/>
      <c r="M377" s="53"/>
      <c r="N377" s="53"/>
      <c r="O377" s="53"/>
      <c r="P377" s="53"/>
      <c r="Q377" s="53"/>
    </row>
    <row r="378" spans="1:17" s="54" customFormat="1" ht="16" x14ac:dyDescent="0.2">
      <c r="A378" s="53"/>
      <c r="D378" s="272"/>
      <c r="E378" s="273"/>
      <c r="F378" s="273"/>
      <c r="G378" s="273"/>
      <c r="H378" s="274"/>
      <c r="I378" s="293"/>
      <c r="J378" s="276"/>
      <c r="K378" s="53"/>
      <c r="L378" s="53"/>
      <c r="M378" s="53"/>
      <c r="N378" s="53"/>
      <c r="O378" s="53"/>
      <c r="P378" s="53"/>
      <c r="Q378" s="53"/>
    </row>
    <row r="379" spans="1:17" s="54" customFormat="1" ht="16" x14ac:dyDescent="0.2">
      <c r="A379" s="53"/>
      <c r="D379" s="272"/>
      <c r="E379" s="273"/>
      <c r="F379" s="273"/>
      <c r="G379" s="273"/>
      <c r="H379" s="274"/>
      <c r="I379" s="293"/>
      <c r="J379" s="276"/>
      <c r="K379" s="53"/>
      <c r="L379" s="53"/>
      <c r="M379" s="53"/>
      <c r="N379" s="53"/>
      <c r="O379" s="53"/>
      <c r="P379" s="53"/>
      <c r="Q379" s="53"/>
    </row>
    <row r="380" spans="1:17" s="54" customFormat="1" ht="16" x14ac:dyDescent="0.2">
      <c r="A380" s="53"/>
      <c r="D380" s="272"/>
      <c r="E380" s="273"/>
      <c r="F380" s="273"/>
      <c r="G380" s="273"/>
      <c r="H380" s="274"/>
      <c r="I380" s="293"/>
      <c r="J380" s="276"/>
      <c r="K380" s="53"/>
      <c r="L380" s="53"/>
      <c r="M380" s="53"/>
      <c r="N380" s="53"/>
      <c r="O380" s="53"/>
      <c r="P380" s="53"/>
      <c r="Q380" s="53"/>
    </row>
    <row r="381" spans="1:17" s="54" customFormat="1" ht="16" x14ac:dyDescent="0.2">
      <c r="A381" s="53"/>
      <c r="D381" s="272"/>
      <c r="E381" s="273"/>
      <c r="F381" s="273"/>
      <c r="G381" s="273"/>
      <c r="H381" s="274"/>
      <c r="I381" s="293"/>
      <c r="J381" s="276"/>
      <c r="K381" s="53"/>
      <c r="L381" s="53"/>
      <c r="M381" s="53"/>
      <c r="N381" s="53"/>
      <c r="O381" s="53"/>
      <c r="P381" s="53"/>
      <c r="Q381" s="53"/>
    </row>
    <row r="382" spans="1:17" s="54" customFormat="1" ht="16" x14ac:dyDescent="0.2">
      <c r="A382" s="53"/>
      <c r="D382" s="272"/>
      <c r="E382" s="273"/>
      <c r="F382" s="273"/>
      <c r="G382" s="273"/>
      <c r="H382" s="274"/>
      <c r="I382" s="293"/>
      <c r="J382" s="276"/>
      <c r="K382" s="53"/>
      <c r="L382" s="53"/>
      <c r="M382" s="53"/>
      <c r="N382" s="53"/>
      <c r="O382" s="53"/>
      <c r="P382" s="53"/>
      <c r="Q382" s="53"/>
    </row>
    <row r="383" spans="1:17" s="54" customFormat="1" ht="16" x14ac:dyDescent="0.2">
      <c r="A383" s="53"/>
      <c r="D383" s="272"/>
      <c r="E383" s="273"/>
      <c r="F383" s="273"/>
      <c r="G383" s="273"/>
      <c r="H383" s="274"/>
      <c r="I383" s="293"/>
      <c r="J383" s="276"/>
      <c r="K383" s="53"/>
      <c r="L383" s="53"/>
      <c r="M383" s="53"/>
      <c r="N383" s="53"/>
      <c r="O383" s="53"/>
      <c r="P383" s="53"/>
      <c r="Q383" s="53"/>
    </row>
    <row r="384" spans="1:17" s="54" customFormat="1" ht="16" x14ac:dyDescent="0.2">
      <c r="A384" s="53"/>
      <c r="D384" s="272"/>
      <c r="E384" s="273"/>
      <c r="F384" s="273"/>
      <c r="G384" s="273"/>
      <c r="H384" s="274"/>
      <c r="I384" s="293"/>
      <c r="J384" s="276"/>
      <c r="K384" s="53"/>
      <c r="L384" s="53"/>
      <c r="M384" s="53"/>
      <c r="N384" s="53"/>
      <c r="O384" s="53"/>
      <c r="P384" s="53"/>
      <c r="Q384" s="53"/>
    </row>
    <row r="385" spans="1:17" s="54" customFormat="1" ht="16" x14ac:dyDescent="0.2">
      <c r="A385" s="53"/>
      <c r="D385" s="272"/>
      <c r="E385" s="273"/>
      <c r="F385" s="273"/>
      <c r="G385" s="273"/>
      <c r="H385" s="274"/>
      <c r="I385" s="293"/>
      <c r="J385" s="276"/>
      <c r="K385" s="53"/>
      <c r="L385" s="53"/>
      <c r="M385" s="53"/>
      <c r="N385" s="53"/>
      <c r="O385" s="53"/>
      <c r="P385" s="53"/>
      <c r="Q385" s="53"/>
    </row>
    <row r="386" spans="1:17" s="54" customFormat="1" ht="16" x14ac:dyDescent="0.2">
      <c r="A386" s="53"/>
      <c r="D386" s="272"/>
      <c r="E386" s="273"/>
      <c r="F386" s="273"/>
      <c r="G386" s="273"/>
      <c r="H386" s="274"/>
      <c r="I386" s="293"/>
      <c r="J386" s="276"/>
      <c r="K386" s="53"/>
      <c r="L386" s="53"/>
      <c r="M386" s="53"/>
      <c r="N386" s="53"/>
      <c r="O386" s="53"/>
      <c r="P386" s="53"/>
      <c r="Q386" s="53"/>
    </row>
    <row r="387" spans="1:17" s="54" customFormat="1" ht="16" x14ac:dyDescent="0.2">
      <c r="A387" s="53"/>
      <c r="D387" s="272"/>
      <c r="E387" s="273"/>
      <c r="F387" s="273"/>
      <c r="G387" s="273"/>
      <c r="H387" s="274"/>
      <c r="I387" s="293"/>
      <c r="J387" s="276"/>
      <c r="K387" s="53"/>
      <c r="L387" s="53"/>
      <c r="M387" s="53"/>
      <c r="N387" s="53"/>
      <c r="O387" s="53"/>
      <c r="P387" s="53"/>
      <c r="Q387" s="53"/>
    </row>
    <row r="388" spans="1:17" s="54" customFormat="1" ht="16" x14ac:dyDescent="0.2">
      <c r="A388" s="53"/>
      <c r="D388" s="272"/>
      <c r="E388" s="273"/>
      <c r="F388" s="273"/>
      <c r="G388" s="273"/>
      <c r="H388" s="274"/>
      <c r="I388" s="293"/>
      <c r="J388" s="276"/>
      <c r="K388" s="53"/>
      <c r="L388" s="53"/>
      <c r="M388" s="53"/>
      <c r="N388" s="53"/>
      <c r="O388" s="53"/>
      <c r="P388" s="53"/>
      <c r="Q388" s="53"/>
    </row>
    <row r="389" spans="1:17" s="54" customFormat="1" ht="16" x14ac:dyDescent="0.2">
      <c r="A389" s="53"/>
      <c r="D389" s="272"/>
      <c r="E389" s="273"/>
      <c r="F389" s="273"/>
      <c r="G389" s="273"/>
      <c r="H389" s="274"/>
      <c r="I389" s="293"/>
      <c r="J389" s="276"/>
      <c r="K389" s="53"/>
      <c r="L389" s="53"/>
      <c r="M389" s="53"/>
      <c r="N389" s="53"/>
      <c r="O389" s="53"/>
      <c r="P389" s="53"/>
      <c r="Q389" s="53"/>
    </row>
    <row r="390" spans="1:17" s="54" customFormat="1" ht="16" x14ac:dyDescent="0.2">
      <c r="A390" s="53"/>
      <c r="D390" s="272"/>
      <c r="E390" s="273"/>
      <c r="F390" s="273"/>
      <c r="G390" s="273"/>
      <c r="H390" s="274"/>
      <c r="I390" s="293"/>
      <c r="J390" s="276"/>
      <c r="K390" s="53"/>
      <c r="L390" s="53"/>
      <c r="M390" s="53"/>
      <c r="N390" s="53"/>
      <c r="O390" s="53"/>
      <c r="P390" s="53"/>
      <c r="Q390" s="53"/>
    </row>
    <row r="391" spans="1:17" s="54" customFormat="1" ht="16" x14ac:dyDescent="0.2">
      <c r="A391" s="53"/>
      <c r="D391" s="272"/>
      <c r="E391" s="273"/>
      <c r="F391" s="273"/>
      <c r="G391" s="273"/>
      <c r="H391" s="274"/>
      <c r="I391" s="293"/>
      <c r="J391" s="276"/>
      <c r="K391" s="53"/>
      <c r="L391" s="53"/>
      <c r="M391" s="53"/>
      <c r="N391" s="53"/>
      <c r="O391" s="53"/>
      <c r="P391" s="53"/>
      <c r="Q391" s="53"/>
    </row>
    <row r="392" spans="1:17" s="54" customFormat="1" ht="16" x14ac:dyDescent="0.2">
      <c r="A392" s="53"/>
      <c r="D392" s="272"/>
      <c r="E392" s="273"/>
      <c r="F392" s="273"/>
      <c r="G392" s="273"/>
      <c r="H392" s="274"/>
      <c r="I392" s="293"/>
      <c r="J392" s="276"/>
      <c r="K392" s="53"/>
      <c r="L392" s="53"/>
      <c r="M392" s="53"/>
      <c r="N392" s="53"/>
      <c r="O392" s="53"/>
      <c r="P392" s="53"/>
      <c r="Q392" s="53"/>
    </row>
    <row r="393" spans="1:17" s="54" customFormat="1" ht="16" x14ac:dyDescent="0.2">
      <c r="A393" s="53"/>
      <c r="D393" s="272"/>
      <c r="E393" s="273"/>
      <c r="F393" s="273"/>
      <c r="G393" s="273"/>
      <c r="H393" s="274"/>
      <c r="I393" s="293"/>
      <c r="J393" s="276"/>
      <c r="K393" s="53"/>
      <c r="L393" s="53"/>
      <c r="M393" s="53"/>
      <c r="N393" s="53"/>
      <c r="O393" s="53"/>
      <c r="P393" s="53"/>
      <c r="Q393" s="53"/>
    </row>
    <row r="394" spans="1:17" s="54" customFormat="1" ht="16" x14ac:dyDescent="0.2">
      <c r="A394" s="53"/>
      <c r="D394" s="272"/>
      <c r="E394" s="273"/>
      <c r="F394" s="273"/>
      <c r="G394" s="273"/>
      <c r="H394" s="274"/>
      <c r="I394" s="293"/>
      <c r="J394" s="276"/>
      <c r="K394" s="53"/>
      <c r="L394" s="53"/>
      <c r="M394" s="53"/>
      <c r="N394" s="53"/>
      <c r="O394" s="53"/>
      <c r="P394" s="53"/>
      <c r="Q394" s="53"/>
    </row>
    <row r="395" spans="1:17" s="54" customFormat="1" ht="16" x14ac:dyDescent="0.2">
      <c r="A395" s="53"/>
      <c r="D395" s="272"/>
      <c r="E395" s="273"/>
      <c r="F395" s="273"/>
      <c r="G395" s="273"/>
      <c r="H395" s="274"/>
      <c r="I395" s="293"/>
      <c r="J395" s="276"/>
      <c r="K395" s="53"/>
      <c r="L395" s="53"/>
      <c r="M395" s="53"/>
      <c r="N395" s="53"/>
      <c r="O395" s="53"/>
      <c r="P395" s="53"/>
      <c r="Q395" s="53"/>
    </row>
    <row r="396" spans="1:17" s="54" customFormat="1" ht="16" x14ac:dyDescent="0.2">
      <c r="A396" s="53"/>
      <c r="D396" s="272"/>
      <c r="E396" s="273"/>
      <c r="F396" s="273"/>
      <c r="G396" s="273"/>
      <c r="H396" s="274"/>
      <c r="I396" s="293"/>
      <c r="J396" s="276"/>
      <c r="K396" s="53"/>
      <c r="L396" s="53"/>
      <c r="M396" s="53"/>
      <c r="N396" s="53"/>
      <c r="O396" s="53"/>
      <c r="P396" s="53"/>
      <c r="Q396" s="53"/>
    </row>
    <row r="397" spans="1:17" s="54" customFormat="1" ht="16" x14ac:dyDescent="0.2">
      <c r="A397" s="53"/>
      <c r="D397" s="272"/>
      <c r="E397" s="273"/>
      <c r="F397" s="273"/>
      <c r="G397" s="273"/>
      <c r="H397" s="274"/>
      <c r="I397" s="293"/>
      <c r="J397" s="276"/>
      <c r="K397" s="53"/>
      <c r="L397" s="53"/>
      <c r="M397" s="53"/>
      <c r="N397" s="53"/>
      <c r="O397" s="53"/>
      <c r="P397" s="53"/>
      <c r="Q397" s="53"/>
    </row>
    <row r="398" spans="1:17" s="54" customFormat="1" ht="16" x14ac:dyDescent="0.2">
      <c r="A398" s="53"/>
      <c r="D398" s="272"/>
      <c r="E398" s="273"/>
      <c r="F398" s="273"/>
      <c r="G398" s="273"/>
      <c r="H398" s="274"/>
      <c r="I398" s="293"/>
      <c r="J398" s="276"/>
      <c r="K398" s="53"/>
      <c r="L398" s="53"/>
      <c r="M398" s="53"/>
      <c r="N398" s="53"/>
      <c r="O398" s="53"/>
      <c r="P398" s="53"/>
      <c r="Q398" s="53"/>
    </row>
    <row r="399" spans="1:17" s="54" customFormat="1" ht="16" x14ac:dyDescent="0.2">
      <c r="A399" s="53"/>
      <c r="D399" s="272"/>
      <c r="E399" s="273"/>
      <c r="F399" s="273"/>
      <c r="G399" s="273"/>
      <c r="H399" s="274"/>
      <c r="I399" s="293"/>
      <c r="J399" s="276"/>
      <c r="K399" s="53"/>
      <c r="L399" s="53"/>
      <c r="M399" s="53"/>
      <c r="N399" s="53"/>
      <c r="O399" s="53"/>
      <c r="P399" s="53"/>
      <c r="Q399" s="53"/>
    </row>
    <row r="400" spans="1:17" s="54" customFormat="1" ht="16" x14ac:dyDescent="0.2">
      <c r="A400" s="53"/>
      <c r="D400" s="272"/>
      <c r="E400" s="273"/>
      <c r="F400" s="273"/>
      <c r="G400" s="273"/>
      <c r="H400" s="274"/>
      <c r="I400" s="293"/>
      <c r="J400" s="276"/>
      <c r="K400" s="53"/>
      <c r="L400" s="53"/>
      <c r="M400" s="53"/>
      <c r="N400" s="53"/>
      <c r="O400" s="53"/>
      <c r="P400" s="53"/>
      <c r="Q400" s="53"/>
    </row>
    <row r="401" spans="1:17" s="54" customFormat="1" ht="16" x14ac:dyDescent="0.2">
      <c r="A401" s="53"/>
      <c r="D401" s="272"/>
      <c r="E401" s="273"/>
      <c r="F401" s="273"/>
      <c r="G401" s="273"/>
      <c r="H401" s="274"/>
      <c r="I401" s="293"/>
      <c r="J401" s="276"/>
      <c r="K401" s="53"/>
      <c r="L401" s="53"/>
      <c r="M401" s="53"/>
      <c r="N401" s="53"/>
      <c r="O401" s="53"/>
      <c r="P401" s="53"/>
      <c r="Q401" s="53"/>
    </row>
    <row r="402" spans="1:17" s="54" customFormat="1" ht="16" x14ac:dyDescent="0.2">
      <c r="A402" s="53"/>
      <c r="D402" s="272"/>
      <c r="E402" s="273"/>
      <c r="F402" s="273"/>
      <c r="G402" s="273"/>
      <c r="H402" s="274"/>
      <c r="I402" s="293"/>
      <c r="J402" s="276"/>
      <c r="K402" s="53"/>
      <c r="L402" s="53"/>
      <c r="M402" s="53"/>
      <c r="N402" s="53"/>
      <c r="O402" s="53"/>
      <c r="P402" s="53"/>
      <c r="Q402" s="53"/>
    </row>
    <row r="403" spans="1:17" s="54" customFormat="1" ht="16" x14ac:dyDescent="0.2">
      <c r="A403" s="53"/>
      <c r="D403" s="272"/>
      <c r="E403" s="273"/>
      <c r="F403" s="273"/>
      <c r="G403" s="273"/>
      <c r="H403" s="274"/>
      <c r="I403" s="293"/>
      <c r="J403" s="276"/>
      <c r="K403" s="53"/>
      <c r="L403" s="53"/>
      <c r="M403" s="53"/>
      <c r="N403" s="53"/>
      <c r="O403" s="53"/>
      <c r="P403" s="53"/>
      <c r="Q403" s="53"/>
    </row>
    <row r="404" spans="1:17" s="54" customFormat="1" ht="16" x14ac:dyDescent="0.2">
      <c r="A404" s="53"/>
      <c r="D404" s="272"/>
      <c r="E404" s="273"/>
      <c r="F404" s="273"/>
      <c r="G404" s="273"/>
      <c r="H404" s="274"/>
      <c r="I404" s="293"/>
      <c r="J404" s="276"/>
      <c r="K404" s="53"/>
      <c r="L404" s="53"/>
      <c r="M404" s="53"/>
      <c r="N404" s="53"/>
      <c r="O404" s="53"/>
      <c r="P404" s="53"/>
      <c r="Q404" s="53"/>
    </row>
    <row r="405" spans="1:17" s="54" customFormat="1" ht="16" x14ac:dyDescent="0.2">
      <c r="A405" s="53"/>
      <c r="D405" s="272"/>
      <c r="E405" s="273"/>
      <c r="F405" s="273"/>
      <c r="G405" s="273"/>
      <c r="H405" s="274"/>
      <c r="I405" s="293"/>
      <c r="J405" s="276"/>
      <c r="K405" s="53"/>
      <c r="L405" s="53"/>
      <c r="M405" s="53"/>
      <c r="N405" s="53"/>
      <c r="O405" s="53"/>
      <c r="P405" s="53"/>
      <c r="Q405" s="53"/>
    </row>
    <row r="406" spans="1:17" s="54" customFormat="1" ht="16" x14ac:dyDescent="0.2">
      <c r="A406" s="53"/>
      <c r="D406" s="272"/>
      <c r="E406" s="273"/>
      <c r="F406" s="273"/>
      <c r="G406" s="273"/>
      <c r="H406" s="274"/>
      <c r="I406" s="293"/>
      <c r="J406" s="276"/>
      <c r="K406" s="53"/>
      <c r="L406" s="53"/>
      <c r="M406" s="53"/>
      <c r="N406" s="53"/>
      <c r="O406" s="53"/>
      <c r="P406" s="53"/>
      <c r="Q406" s="53"/>
    </row>
    <row r="407" spans="1:17" s="54" customFormat="1" ht="16" x14ac:dyDescent="0.2">
      <c r="A407" s="53"/>
      <c r="D407" s="272"/>
      <c r="E407" s="273"/>
      <c r="F407" s="273"/>
      <c r="G407" s="273"/>
      <c r="H407" s="274"/>
      <c r="I407" s="293"/>
      <c r="J407" s="276"/>
      <c r="K407" s="53"/>
      <c r="L407" s="53"/>
      <c r="M407" s="53"/>
      <c r="N407" s="53"/>
      <c r="O407" s="53"/>
      <c r="P407" s="53"/>
      <c r="Q407" s="53"/>
    </row>
    <row r="408" spans="1:17" s="54" customFormat="1" ht="16" x14ac:dyDescent="0.2">
      <c r="A408" s="53"/>
      <c r="D408" s="272"/>
      <c r="E408" s="273"/>
      <c r="F408" s="273"/>
      <c r="G408" s="273"/>
      <c r="H408" s="274"/>
      <c r="I408" s="293"/>
      <c r="J408" s="276"/>
      <c r="K408" s="53"/>
      <c r="L408" s="53"/>
      <c r="M408" s="53"/>
      <c r="N408" s="53"/>
      <c r="O408" s="53"/>
      <c r="P408" s="53"/>
      <c r="Q408" s="53"/>
    </row>
    <row r="409" spans="1:17" s="54" customFormat="1" ht="16" x14ac:dyDescent="0.2">
      <c r="A409" s="53"/>
      <c r="D409" s="272"/>
      <c r="E409" s="273"/>
      <c r="F409" s="273"/>
      <c r="G409" s="273"/>
      <c r="H409" s="274"/>
      <c r="I409" s="293"/>
      <c r="J409" s="276"/>
      <c r="K409" s="53"/>
      <c r="L409" s="53"/>
      <c r="M409" s="53"/>
      <c r="N409" s="53"/>
      <c r="O409" s="53"/>
      <c r="P409" s="53"/>
      <c r="Q409" s="53"/>
    </row>
    <row r="410" spans="1:17" s="54" customFormat="1" ht="16" x14ac:dyDescent="0.2">
      <c r="A410" s="53"/>
      <c r="D410" s="272"/>
      <c r="E410" s="273"/>
      <c r="F410" s="273"/>
      <c r="G410" s="273"/>
      <c r="H410" s="274"/>
      <c r="I410" s="293"/>
      <c r="J410" s="276"/>
      <c r="K410" s="53"/>
      <c r="L410" s="53"/>
      <c r="M410" s="53"/>
      <c r="N410" s="53"/>
      <c r="O410" s="53"/>
      <c r="P410" s="53"/>
      <c r="Q410" s="53"/>
    </row>
    <row r="411" spans="1:17" s="54" customFormat="1" ht="16" x14ac:dyDescent="0.2">
      <c r="A411" s="53"/>
      <c r="D411" s="272"/>
      <c r="E411" s="273"/>
      <c r="F411" s="273"/>
      <c r="G411" s="273"/>
      <c r="H411" s="274"/>
      <c r="I411" s="293"/>
      <c r="J411" s="276"/>
      <c r="K411" s="53"/>
      <c r="L411" s="53"/>
      <c r="M411" s="53"/>
      <c r="N411" s="53"/>
      <c r="O411" s="53"/>
      <c r="P411" s="53"/>
      <c r="Q411" s="53"/>
    </row>
    <row r="412" spans="1:17" s="54" customFormat="1" ht="16" x14ac:dyDescent="0.2">
      <c r="A412" s="53"/>
      <c r="D412" s="272"/>
      <c r="E412" s="273"/>
      <c r="F412" s="273"/>
      <c r="G412" s="273"/>
      <c r="H412" s="274"/>
      <c r="I412" s="293"/>
      <c r="J412" s="276"/>
      <c r="K412" s="53"/>
      <c r="L412" s="53"/>
      <c r="M412" s="53"/>
      <c r="N412" s="53"/>
      <c r="O412" s="53"/>
      <c r="P412" s="53"/>
      <c r="Q412" s="53"/>
    </row>
    <row r="413" spans="1:17" s="54" customFormat="1" ht="16" x14ac:dyDescent="0.2">
      <c r="A413" s="53"/>
      <c r="D413" s="272"/>
      <c r="E413" s="273"/>
      <c r="F413" s="273"/>
      <c r="G413" s="273"/>
      <c r="H413" s="274"/>
      <c r="I413" s="293"/>
      <c r="J413" s="276"/>
      <c r="K413" s="53"/>
      <c r="L413" s="53"/>
      <c r="M413" s="53"/>
      <c r="N413" s="53"/>
      <c r="O413" s="53"/>
      <c r="P413" s="53"/>
      <c r="Q413" s="53"/>
    </row>
    <row r="414" spans="1:17" s="54" customFormat="1" ht="16" x14ac:dyDescent="0.2">
      <c r="A414" s="53"/>
      <c r="D414" s="272"/>
      <c r="E414" s="273"/>
      <c r="F414" s="273"/>
      <c r="G414" s="273"/>
      <c r="H414" s="274"/>
      <c r="I414" s="293"/>
      <c r="J414" s="276"/>
      <c r="K414" s="53"/>
      <c r="L414" s="53"/>
      <c r="M414" s="53"/>
      <c r="N414" s="53"/>
      <c r="O414" s="53"/>
      <c r="P414" s="53"/>
      <c r="Q414" s="53"/>
    </row>
    <row r="415" spans="1:17" s="54" customFormat="1" ht="16" x14ac:dyDescent="0.2">
      <c r="A415" s="53"/>
      <c r="D415" s="272"/>
      <c r="E415" s="273"/>
      <c r="F415" s="273"/>
      <c r="G415" s="273"/>
      <c r="H415" s="274"/>
      <c r="I415" s="293"/>
      <c r="J415" s="276"/>
      <c r="K415" s="53"/>
      <c r="L415" s="53"/>
      <c r="M415" s="53"/>
      <c r="N415" s="53"/>
      <c r="O415" s="53"/>
      <c r="P415" s="53"/>
      <c r="Q415" s="53"/>
    </row>
    <row r="416" spans="1:17" s="54" customFormat="1" ht="16" x14ac:dyDescent="0.2">
      <c r="A416" s="53"/>
      <c r="D416" s="272"/>
      <c r="E416" s="273"/>
      <c r="F416" s="273"/>
      <c r="G416" s="273"/>
      <c r="H416" s="274"/>
      <c r="I416" s="293"/>
      <c r="J416" s="276"/>
      <c r="K416" s="53"/>
      <c r="L416" s="53"/>
      <c r="M416" s="53"/>
      <c r="N416" s="53"/>
      <c r="O416" s="53"/>
      <c r="P416" s="53"/>
      <c r="Q416" s="53"/>
    </row>
    <row r="417" spans="1:17" s="54" customFormat="1" ht="16" x14ac:dyDescent="0.2">
      <c r="A417" s="53"/>
      <c r="D417" s="272"/>
      <c r="E417" s="273"/>
      <c r="F417" s="273"/>
      <c r="G417" s="273"/>
      <c r="H417" s="274"/>
      <c r="I417" s="293"/>
      <c r="J417" s="276"/>
      <c r="K417" s="53"/>
      <c r="L417" s="53"/>
      <c r="M417" s="53"/>
      <c r="N417" s="53"/>
      <c r="O417" s="53"/>
      <c r="P417" s="53"/>
      <c r="Q417" s="53"/>
    </row>
    <row r="418" spans="1:17" s="54" customFormat="1" ht="16" x14ac:dyDescent="0.2">
      <c r="A418" s="53"/>
      <c r="D418" s="272"/>
      <c r="E418" s="273"/>
      <c r="F418" s="273"/>
      <c r="G418" s="273"/>
      <c r="H418" s="274"/>
      <c r="I418" s="293"/>
      <c r="J418" s="276"/>
      <c r="K418" s="53"/>
      <c r="L418" s="53"/>
      <c r="M418" s="53"/>
      <c r="N418" s="53"/>
      <c r="O418" s="53"/>
      <c r="P418" s="53"/>
      <c r="Q418" s="53"/>
    </row>
    <row r="419" spans="1:17" s="54" customFormat="1" ht="16" x14ac:dyDescent="0.2">
      <c r="A419" s="53"/>
      <c r="D419" s="272"/>
      <c r="E419" s="273"/>
      <c r="F419" s="273"/>
      <c r="G419" s="273"/>
      <c r="H419" s="274"/>
      <c r="I419" s="293"/>
      <c r="J419" s="276"/>
      <c r="K419" s="53"/>
      <c r="L419" s="53"/>
      <c r="M419" s="53"/>
      <c r="N419" s="53"/>
      <c r="O419" s="53"/>
      <c r="P419" s="53"/>
      <c r="Q419" s="53"/>
    </row>
    <row r="420" spans="1:17" s="54" customFormat="1" ht="16" x14ac:dyDescent="0.2">
      <c r="A420" s="53"/>
      <c r="D420" s="272"/>
      <c r="E420" s="273"/>
      <c r="F420" s="273"/>
      <c r="G420" s="273"/>
      <c r="H420" s="274"/>
      <c r="I420" s="293"/>
      <c r="J420" s="276"/>
      <c r="K420" s="53"/>
      <c r="L420" s="53"/>
      <c r="M420" s="53"/>
      <c r="N420" s="53"/>
      <c r="O420" s="53"/>
      <c r="P420" s="53"/>
      <c r="Q420" s="53"/>
    </row>
    <row r="421" spans="1:17" s="54" customFormat="1" ht="16" x14ac:dyDescent="0.2">
      <c r="A421" s="53"/>
      <c r="D421" s="272"/>
      <c r="E421" s="273"/>
      <c r="F421" s="273"/>
      <c r="G421" s="273"/>
      <c r="H421" s="274"/>
      <c r="I421" s="293"/>
      <c r="J421" s="276"/>
      <c r="K421" s="53"/>
      <c r="L421" s="53"/>
      <c r="M421" s="53"/>
      <c r="N421" s="53"/>
      <c r="O421" s="53"/>
      <c r="P421" s="53"/>
      <c r="Q421" s="53"/>
    </row>
    <row r="422" spans="1:17" s="54" customFormat="1" ht="16" x14ac:dyDescent="0.2">
      <c r="A422" s="53"/>
      <c r="D422" s="272"/>
      <c r="E422" s="273"/>
      <c r="F422" s="273"/>
      <c r="G422" s="273"/>
      <c r="H422" s="274"/>
      <c r="I422" s="293"/>
      <c r="J422" s="276"/>
      <c r="K422" s="53"/>
      <c r="L422" s="53"/>
      <c r="M422" s="53"/>
      <c r="N422" s="53"/>
      <c r="O422" s="53"/>
      <c r="P422" s="53"/>
      <c r="Q422" s="53"/>
    </row>
    <row r="423" spans="1:17" s="54" customFormat="1" ht="16" x14ac:dyDescent="0.2">
      <c r="A423" s="53"/>
      <c r="D423" s="272"/>
      <c r="E423" s="273"/>
      <c r="F423" s="273"/>
      <c r="G423" s="273"/>
      <c r="H423" s="274"/>
      <c r="I423" s="293"/>
      <c r="J423" s="276"/>
      <c r="K423" s="53"/>
      <c r="L423" s="53"/>
      <c r="M423" s="53"/>
      <c r="N423" s="53"/>
      <c r="O423" s="53"/>
      <c r="P423" s="53"/>
      <c r="Q423" s="53"/>
    </row>
    <row r="424" spans="1:17" s="54" customFormat="1" ht="16" x14ac:dyDescent="0.2">
      <c r="A424" s="53"/>
      <c r="D424" s="272"/>
      <c r="E424" s="273"/>
      <c r="F424" s="273"/>
      <c r="G424" s="273"/>
      <c r="H424" s="274"/>
      <c r="I424" s="293"/>
      <c r="J424" s="276"/>
      <c r="K424" s="53"/>
      <c r="L424" s="53"/>
      <c r="M424" s="53"/>
      <c r="N424" s="53"/>
      <c r="O424" s="53"/>
      <c r="P424" s="53"/>
      <c r="Q424" s="53"/>
    </row>
    <row r="425" spans="1:17" s="54" customFormat="1" ht="16" x14ac:dyDescent="0.2">
      <c r="A425" s="53"/>
      <c r="D425" s="272"/>
      <c r="E425" s="273"/>
      <c r="F425" s="273"/>
      <c r="G425" s="273"/>
      <c r="H425" s="274"/>
      <c r="I425" s="293"/>
      <c r="J425" s="276"/>
      <c r="K425" s="53"/>
      <c r="L425" s="53"/>
      <c r="M425" s="53"/>
      <c r="N425" s="53"/>
      <c r="O425" s="53"/>
      <c r="P425" s="53"/>
      <c r="Q425" s="53"/>
    </row>
    <row r="426" spans="1:17" s="54" customFormat="1" ht="16" x14ac:dyDescent="0.2">
      <c r="A426" s="53"/>
      <c r="D426" s="272"/>
      <c r="E426" s="273"/>
      <c r="F426" s="273"/>
      <c r="G426" s="273"/>
      <c r="H426" s="274"/>
      <c r="I426" s="293"/>
      <c r="J426" s="276"/>
      <c r="K426" s="53"/>
      <c r="L426" s="53"/>
      <c r="M426" s="53"/>
      <c r="N426" s="53"/>
      <c r="O426" s="53"/>
      <c r="P426" s="53"/>
      <c r="Q426" s="53"/>
    </row>
    <row r="427" spans="1:17" s="54" customFormat="1" ht="16" x14ac:dyDescent="0.2">
      <c r="A427" s="53"/>
      <c r="D427" s="272"/>
      <c r="E427" s="273"/>
      <c r="F427" s="273"/>
      <c r="G427" s="273"/>
      <c r="H427" s="274"/>
      <c r="I427" s="293"/>
      <c r="J427" s="276"/>
      <c r="K427" s="53"/>
      <c r="L427" s="53"/>
      <c r="M427" s="53"/>
      <c r="N427" s="53"/>
      <c r="O427" s="53"/>
      <c r="P427" s="53"/>
      <c r="Q427" s="53"/>
    </row>
    <row r="428" spans="1:17" s="54" customFormat="1" ht="16" x14ac:dyDescent="0.2">
      <c r="A428" s="53"/>
      <c r="D428" s="272"/>
      <c r="E428" s="273"/>
      <c r="F428" s="273"/>
      <c r="G428" s="273"/>
      <c r="H428" s="274"/>
      <c r="I428" s="293"/>
      <c r="J428" s="276"/>
      <c r="K428" s="53"/>
      <c r="L428" s="53"/>
      <c r="M428" s="53"/>
      <c r="N428" s="53"/>
      <c r="O428" s="53"/>
      <c r="P428" s="53"/>
      <c r="Q428" s="53"/>
    </row>
    <row r="429" spans="1:17" s="54" customFormat="1" ht="16" x14ac:dyDescent="0.2">
      <c r="A429" s="53"/>
      <c r="D429" s="272"/>
      <c r="E429" s="273"/>
      <c r="F429" s="273"/>
      <c r="G429" s="273"/>
      <c r="H429" s="274"/>
      <c r="I429" s="293"/>
      <c r="J429" s="276"/>
      <c r="K429" s="53"/>
      <c r="L429" s="53"/>
      <c r="M429" s="53"/>
      <c r="N429" s="53"/>
      <c r="O429" s="53"/>
      <c r="P429" s="53"/>
      <c r="Q429" s="53"/>
    </row>
    <row r="430" spans="1:17" s="54" customFormat="1" ht="16" x14ac:dyDescent="0.2">
      <c r="A430" s="53"/>
      <c r="D430" s="272"/>
      <c r="E430" s="273"/>
      <c r="F430" s="273"/>
      <c r="G430" s="273"/>
      <c r="H430" s="274"/>
      <c r="I430" s="293"/>
      <c r="J430" s="276"/>
      <c r="K430" s="53"/>
      <c r="L430" s="53"/>
      <c r="M430" s="53"/>
      <c r="N430" s="53"/>
      <c r="O430" s="53"/>
      <c r="P430" s="53"/>
      <c r="Q430" s="53"/>
    </row>
    <row r="431" spans="1:17" s="54" customFormat="1" ht="16" x14ac:dyDescent="0.2">
      <c r="A431" s="53"/>
      <c r="D431" s="272"/>
      <c r="E431" s="273"/>
      <c r="F431" s="273"/>
      <c r="G431" s="273"/>
      <c r="H431" s="274"/>
      <c r="I431" s="293"/>
      <c r="J431" s="276"/>
      <c r="K431" s="53"/>
      <c r="L431" s="53"/>
      <c r="M431" s="53"/>
      <c r="N431" s="53"/>
      <c r="O431" s="53"/>
      <c r="P431" s="53"/>
      <c r="Q431" s="53"/>
    </row>
    <row r="432" spans="1:17" s="54" customFormat="1" ht="16" x14ac:dyDescent="0.2">
      <c r="A432" s="53"/>
      <c r="D432" s="272"/>
      <c r="E432" s="273"/>
      <c r="F432" s="273"/>
      <c r="G432" s="273"/>
      <c r="H432" s="274"/>
      <c r="I432" s="293"/>
      <c r="J432" s="276"/>
      <c r="K432" s="53"/>
      <c r="L432" s="53"/>
      <c r="M432" s="53"/>
      <c r="N432" s="53"/>
      <c r="O432" s="53"/>
      <c r="P432" s="53"/>
      <c r="Q432" s="53"/>
    </row>
    <row r="433" spans="1:17" s="54" customFormat="1" ht="16" x14ac:dyDescent="0.2">
      <c r="A433" s="53"/>
      <c r="D433" s="272"/>
      <c r="E433" s="273"/>
      <c r="F433" s="273"/>
      <c r="G433" s="273"/>
      <c r="H433" s="274"/>
      <c r="I433" s="293"/>
      <c r="J433" s="276"/>
      <c r="K433" s="53"/>
      <c r="L433" s="53"/>
      <c r="M433" s="53"/>
      <c r="N433" s="53"/>
      <c r="O433" s="53"/>
      <c r="P433" s="53"/>
      <c r="Q433" s="53"/>
    </row>
    <row r="434" spans="1:17" s="54" customFormat="1" ht="16" x14ac:dyDescent="0.2">
      <c r="A434" s="53"/>
      <c r="D434" s="272"/>
      <c r="E434" s="273"/>
      <c r="F434" s="273"/>
      <c r="G434" s="273"/>
      <c r="H434" s="274"/>
      <c r="I434" s="293"/>
      <c r="J434" s="276"/>
      <c r="K434" s="53"/>
      <c r="L434" s="53"/>
      <c r="M434" s="53"/>
      <c r="N434" s="53"/>
      <c r="O434" s="53"/>
      <c r="P434" s="53"/>
      <c r="Q434" s="53"/>
    </row>
    <row r="435" spans="1:17" s="54" customFormat="1" ht="16" x14ac:dyDescent="0.2">
      <c r="A435" s="53"/>
      <c r="D435" s="272"/>
      <c r="E435" s="273"/>
      <c r="F435" s="273"/>
      <c r="G435" s="273"/>
      <c r="H435" s="274"/>
      <c r="I435" s="293"/>
      <c r="J435" s="276"/>
      <c r="K435" s="53"/>
      <c r="L435" s="53"/>
      <c r="M435" s="53"/>
      <c r="N435" s="53"/>
      <c r="O435" s="53"/>
      <c r="P435" s="53"/>
      <c r="Q435" s="53"/>
    </row>
    <row r="436" spans="1:17" s="54" customFormat="1" ht="16" x14ac:dyDescent="0.2">
      <c r="A436" s="53"/>
      <c r="D436" s="272"/>
      <c r="E436" s="273"/>
      <c r="F436" s="273"/>
      <c r="G436" s="273"/>
      <c r="H436" s="274"/>
      <c r="I436" s="293"/>
      <c r="J436" s="276"/>
      <c r="K436" s="53"/>
      <c r="L436" s="53"/>
      <c r="M436" s="53"/>
      <c r="N436" s="53"/>
      <c r="O436" s="53"/>
      <c r="P436" s="53"/>
      <c r="Q436" s="53"/>
    </row>
    <row r="437" spans="1:17" s="54" customFormat="1" ht="16" x14ac:dyDescent="0.2">
      <c r="A437" s="53"/>
      <c r="D437" s="272"/>
      <c r="E437" s="273"/>
      <c r="F437" s="273"/>
      <c r="G437" s="273"/>
      <c r="H437" s="274"/>
      <c r="I437" s="293"/>
      <c r="J437" s="276"/>
      <c r="K437" s="53"/>
      <c r="L437" s="53"/>
      <c r="M437" s="53"/>
      <c r="N437" s="53"/>
      <c r="O437" s="53"/>
      <c r="P437" s="53"/>
      <c r="Q437" s="53"/>
    </row>
    <row r="438" spans="1:17" s="54" customFormat="1" ht="16" x14ac:dyDescent="0.2">
      <c r="A438" s="53"/>
      <c r="D438" s="272"/>
      <c r="E438" s="273"/>
      <c r="F438" s="273"/>
      <c r="G438" s="273"/>
      <c r="H438" s="274"/>
      <c r="I438" s="293"/>
      <c r="J438" s="276"/>
      <c r="K438" s="53"/>
      <c r="L438" s="53"/>
      <c r="M438" s="53"/>
      <c r="N438" s="53"/>
      <c r="O438" s="53"/>
      <c r="P438" s="53"/>
      <c r="Q438" s="53"/>
    </row>
    <row r="439" spans="1:17" s="54" customFormat="1" ht="16" x14ac:dyDescent="0.2">
      <c r="A439" s="53"/>
      <c r="D439" s="272"/>
      <c r="E439" s="273"/>
      <c r="F439" s="273"/>
      <c r="G439" s="273"/>
      <c r="H439" s="274"/>
      <c r="I439" s="293"/>
      <c r="J439" s="276"/>
      <c r="K439" s="53"/>
      <c r="L439" s="53"/>
      <c r="M439" s="53"/>
      <c r="N439" s="53"/>
      <c r="O439" s="53"/>
      <c r="P439" s="53"/>
      <c r="Q439" s="53"/>
    </row>
    <row r="440" spans="1:17" s="54" customFormat="1" ht="16" x14ac:dyDescent="0.2">
      <c r="A440" s="53"/>
      <c r="D440" s="272"/>
      <c r="E440" s="273"/>
      <c r="F440" s="273"/>
      <c r="G440" s="273"/>
      <c r="H440" s="274"/>
      <c r="I440" s="293"/>
      <c r="J440" s="276"/>
      <c r="K440" s="53"/>
      <c r="L440" s="53"/>
      <c r="M440" s="53"/>
      <c r="N440" s="53"/>
      <c r="O440" s="53"/>
      <c r="P440" s="53"/>
      <c r="Q440" s="53"/>
    </row>
    <row r="441" spans="1:17" s="54" customFormat="1" ht="16" x14ac:dyDescent="0.2">
      <c r="A441" s="53"/>
      <c r="D441" s="272"/>
      <c r="E441" s="273"/>
      <c r="F441" s="273"/>
      <c r="G441" s="273"/>
      <c r="H441" s="274"/>
      <c r="I441" s="293"/>
      <c r="J441" s="276"/>
      <c r="K441" s="53"/>
      <c r="L441" s="53"/>
      <c r="M441" s="53"/>
      <c r="N441" s="53"/>
      <c r="O441" s="53"/>
      <c r="P441" s="53"/>
      <c r="Q441" s="53"/>
    </row>
    <row r="442" spans="1:17" s="54" customFormat="1" ht="16" x14ac:dyDescent="0.2">
      <c r="A442" s="53"/>
      <c r="D442" s="272"/>
      <c r="E442" s="273"/>
      <c r="F442" s="273"/>
      <c r="G442" s="273"/>
      <c r="H442" s="274"/>
      <c r="I442" s="293"/>
      <c r="J442" s="276"/>
      <c r="K442" s="53"/>
      <c r="L442" s="53"/>
      <c r="M442" s="53"/>
      <c r="N442" s="53"/>
      <c r="O442" s="53"/>
      <c r="P442" s="53"/>
      <c r="Q442" s="53"/>
    </row>
    <row r="443" spans="1:17" s="54" customFormat="1" ht="16" x14ac:dyDescent="0.2">
      <c r="A443" s="53"/>
      <c r="D443" s="272"/>
      <c r="E443" s="273"/>
      <c r="F443" s="273"/>
      <c r="G443" s="273"/>
      <c r="H443" s="274"/>
      <c r="I443" s="293"/>
      <c r="J443" s="276"/>
      <c r="K443" s="53"/>
      <c r="L443" s="53"/>
      <c r="M443" s="53"/>
      <c r="N443" s="53"/>
      <c r="O443" s="53"/>
      <c r="P443" s="53"/>
      <c r="Q443" s="53"/>
    </row>
    <row r="444" spans="1:17" s="54" customFormat="1" ht="16" x14ac:dyDescent="0.2">
      <c r="A444" s="53"/>
      <c r="D444" s="272"/>
      <c r="E444" s="273"/>
      <c r="F444" s="273"/>
      <c r="G444" s="273"/>
      <c r="H444" s="274"/>
      <c r="I444" s="293"/>
      <c r="J444" s="276"/>
      <c r="K444" s="53"/>
      <c r="L444" s="53"/>
      <c r="M444" s="53"/>
      <c r="N444" s="53"/>
      <c r="O444" s="53"/>
      <c r="P444" s="53"/>
      <c r="Q444" s="53"/>
    </row>
    <row r="445" spans="1:17" s="54" customFormat="1" ht="16" x14ac:dyDescent="0.2">
      <c r="A445" s="53"/>
      <c r="D445" s="272"/>
      <c r="E445" s="273"/>
      <c r="F445" s="273"/>
      <c r="G445" s="273"/>
      <c r="H445" s="274"/>
      <c r="I445" s="293"/>
      <c r="J445" s="276"/>
      <c r="K445" s="53"/>
      <c r="L445" s="53"/>
      <c r="M445" s="53"/>
      <c r="N445" s="53"/>
      <c r="O445" s="53"/>
      <c r="P445" s="53"/>
      <c r="Q445" s="53"/>
    </row>
    <row r="446" spans="1:17" s="54" customFormat="1" ht="16" x14ac:dyDescent="0.2">
      <c r="A446" s="53"/>
      <c r="D446" s="272"/>
      <c r="E446" s="273"/>
      <c r="F446" s="273"/>
      <c r="G446" s="273"/>
      <c r="H446" s="274"/>
      <c r="I446" s="293"/>
      <c r="J446" s="276"/>
      <c r="K446" s="53"/>
      <c r="L446" s="53"/>
      <c r="M446" s="53"/>
      <c r="N446" s="53"/>
      <c r="O446" s="53"/>
      <c r="P446" s="53"/>
      <c r="Q446" s="53"/>
    </row>
    <row r="447" spans="1:17" s="54" customFormat="1" ht="16" x14ac:dyDescent="0.2">
      <c r="A447" s="53"/>
      <c r="D447" s="272"/>
      <c r="E447" s="273"/>
      <c r="F447" s="273"/>
      <c r="G447" s="273"/>
      <c r="H447" s="274"/>
      <c r="I447" s="293"/>
      <c r="J447" s="276"/>
      <c r="K447" s="53"/>
      <c r="L447" s="53"/>
      <c r="M447" s="53"/>
      <c r="N447" s="53"/>
      <c r="O447" s="53"/>
      <c r="P447" s="53"/>
      <c r="Q447" s="53"/>
    </row>
    <row r="448" spans="1:17" s="54" customFormat="1" ht="16" x14ac:dyDescent="0.2">
      <c r="A448" s="53"/>
      <c r="D448" s="272"/>
      <c r="E448" s="273"/>
      <c r="F448" s="273"/>
      <c r="G448" s="273"/>
      <c r="H448" s="274"/>
      <c r="I448" s="293"/>
      <c r="J448" s="276"/>
      <c r="K448" s="53"/>
      <c r="L448" s="53"/>
      <c r="M448" s="53"/>
      <c r="N448" s="53"/>
      <c r="O448" s="53"/>
      <c r="P448" s="53"/>
      <c r="Q448" s="53"/>
    </row>
    <row r="449" spans="1:17" s="54" customFormat="1" ht="16" x14ac:dyDescent="0.2">
      <c r="A449" s="53"/>
      <c r="D449" s="272"/>
      <c r="E449" s="273"/>
      <c r="F449" s="273"/>
      <c r="G449" s="273"/>
      <c r="H449" s="274"/>
      <c r="I449" s="293"/>
      <c r="J449" s="276"/>
      <c r="K449" s="53"/>
      <c r="L449" s="53"/>
      <c r="M449" s="53"/>
      <c r="N449" s="53"/>
      <c r="O449" s="53"/>
      <c r="P449" s="53"/>
      <c r="Q449" s="53"/>
    </row>
    <row r="450" spans="1:17" s="54" customFormat="1" ht="16" x14ac:dyDescent="0.2">
      <c r="A450" s="53"/>
      <c r="D450" s="272"/>
      <c r="E450" s="273"/>
      <c r="F450" s="273"/>
      <c r="G450" s="273"/>
      <c r="H450" s="274"/>
      <c r="I450" s="293"/>
      <c r="J450" s="276"/>
      <c r="K450" s="53"/>
      <c r="L450" s="53"/>
      <c r="M450" s="53"/>
      <c r="N450" s="53"/>
      <c r="O450" s="53"/>
      <c r="P450" s="53"/>
      <c r="Q450" s="53"/>
    </row>
    <row r="451" spans="1:17" s="54" customFormat="1" ht="16" x14ac:dyDescent="0.2">
      <c r="A451" s="53"/>
      <c r="D451" s="272"/>
      <c r="E451" s="273"/>
      <c r="F451" s="273"/>
      <c r="G451" s="273"/>
      <c r="H451" s="274"/>
      <c r="I451" s="293"/>
      <c r="J451" s="276"/>
      <c r="K451" s="53"/>
      <c r="L451" s="53"/>
      <c r="M451" s="53"/>
      <c r="N451" s="53"/>
      <c r="O451" s="53"/>
      <c r="P451" s="53"/>
      <c r="Q451" s="53"/>
    </row>
    <row r="452" spans="1:17" s="54" customFormat="1" ht="16" x14ac:dyDescent="0.2">
      <c r="A452" s="53"/>
      <c r="D452" s="272"/>
      <c r="E452" s="273"/>
      <c r="F452" s="273"/>
      <c r="G452" s="273"/>
      <c r="H452" s="274"/>
      <c r="I452" s="293"/>
      <c r="J452" s="276"/>
      <c r="K452" s="53"/>
      <c r="L452" s="53"/>
      <c r="M452" s="53"/>
      <c r="N452" s="53"/>
      <c r="O452" s="53"/>
      <c r="P452" s="53"/>
      <c r="Q452" s="53"/>
    </row>
    <row r="453" spans="1:17" s="54" customFormat="1" ht="16" x14ac:dyDescent="0.2">
      <c r="A453" s="53"/>
      <c r="D453" s="272"/>
      <c r="E453" s="273"/>
      <c r="F453" s="273"/>
      <c r="G453" s="273"/>
      <c r="H453" s="274"/>
      <c r="I453" s="293"/>
      <c r="J453" s="276"/>
      <c r="K453" s="53"/>
      <c r="L453" s="53"/>
      <c r="M453" s="53"/>
      <c r="N453" s="53"/>
      <c r="O453" s="53"/>
      <c r="P453" s="53"/>
      <c r="Q453" s="53"/>
    </row>
    <row r="454" spans="1:17" s="54" customFormat="1" ht="16" x14ac:dyDescent="0.2">
      <c r="A454" s="53"/>
      <c r="D454" s="272"/>
      <c r="E454" s="273"/>
      <c r="F454" s="273"/>
      <c r="G454" s="273"/>
      <c r="H454" s="274"/>
      <c r="I454" s="293"/>
      <c r="J454" s="276"/>
      <c r="K454" s="53"/>
      <c r="L454" s="53"/>
      <c r="M454" s="53"/>
      <c r="N454" s="53"/>
      <c r="O454" s="53"/>
      <c r="P454" s="53"/>
      <c r="Q454" s="53"/>
    </row>
    <row r="455" spans="1:17" s="54" customFormat="1" ht="16" x14ac:dyDescent="0.2">
      <c r="A455" s="53"/>
      <c r="D455" s="272"/>
      <c r="E455" s="273"/>
      <c r="F455" s="273"/>
      <c r="G455" s="273"/>
      <c r="H455" s="274"/>
      <c r="I455" s="293"/>
      <c r="J455" s="276"/>
      <c r="K455" s="53"/>
      <c r="L455" s="53"/>
      <c r="M455" s="53"/>
      <c r="N455" s="53"/>
      <c r="O455" s="53"/>
      <c r="P455" s="53"/>
      <c r="Q455" s="53"/>
    </row>
    <row r="456" spans="1:17" s="54" customFormat="1" ht="16" x14ac:dyDescent="0.2">
      <c r="A456" s="53"/>
      <c r="D456" s="272"/>
      <c r="E456" s="273"/>
      <c r="F456" s="273"/>
      <c r="G456" s="273"/>
      <c r="H456" s="274"/>
      <c r="I456" s="293"/>
      <c r="J456" s="276"/>
      <c r="K456" s="53"/>
      <c r="L456" s="53"/>
      <c r="M456" s="53"/>
      <c r="N456" s="53"/>
      <c r="O456" s="53"/>
      <c r="P456" s="53"/>
      <c r="Q456" s="53"/>
    </row>
    <row r="457" spans="1:17" s="54" customFormat="1" ht="16" x14ac:dyDescent="0.2">
      <c r="A457" s="53"/>
      <c r="D457" s="272"/>
      <c r="E457" s="273"/>
      <c r="F457" s="273"/>
      <c r="G457" s="273"/>
      <c r="H457" s="274"/>
      <c r="I457" s="293"/>
      <c r="J457" s="276"/>
      <c r="K457" s="53"/>
      <c r="L457" s="53"/>
      <c r="M457" s="53"/>
      <c r="N457" s="53"/>
      <c r="O457" s="53"/>
      <c r="P457" s="53"/>
      <c r="Q457" s="53"/>
    </row>
    <row r="458" spans="1:17" s="54" customFormat="1" ht="16" x14ac:dyDescent="0.2">
      <c r="A458" s="53"/>
      <c r="D458" s="272"/>
      <c r="E458" s="273"/>
      <c r="F458" s="273"/>
      <c r="G458" s="273"/>
      <c r="H458" s="274"/>
      <c r="I458" s="293"/>
      <c r="J458" s="276"/>
      <c r="K458" s="53"/>
      <c r="L458" s="53"/>
      <c r="M458" s="53"/>
      <c r="N458" s="53"/>
      <c r="O458" s="53"/>
      <c r="P458" s="53"/>
      <c r="Q458" s="53"/>
    </row>
    <row r="459" spans="1:17" s="54" customFormat="1" ht="16" x14ac:dyDescent="0.2">
      <c r="A459" s="53"/>
      <c r="D459" s="272"/>
      <c r="E459" s="273"/>
      <c r="F459" s="273"/>
      <c r="G459" s="273"/>
      <c r="H459" s="274"/>
      <c r="I459" s="293"/>
      <c r="J459" s="276"/>
      <c r="K459" s="53"/>
      <c r="L459" s="53"/>
      <c r="M459" s="53"/>
      <c r="N459" s="53"/>
      <c r="O459" s="53"/>
      <c r="P459" s="53"/>
      <c r="Q459" s="53"/>
    </row>
    <row r="460" spans="1:17" s="54" customFormat="1" ht="16" x14ac:dyDescent="0.2">
      <c r="A460" s="53"/>
      <c r="D460" s="272"/>
      <c r="E460" s="273"/>
      <c r="F460" s="273"/>
      <c r="G460" s="273"/>
      <c r="H460" s="274"/>
      <c r="I460" s="293"/>
      <c r="J460" s="276"/>
      <c r="K460" s="53"/>
      <c r="L460" s="53"/>
      <c r="M460" s="53"/>
      <c r="N460" s="53"/>
      <c r="O460" s="53"/>
      <c r="P460" s="53"/>
      <c r="Q460" s="53"/>
    </row>
    <row r="461" spans="1:17" s="54" customFormat="1" ht="16" x14ac:dyDescent="0.2">
      <c r="A461" s="53"/>
      <c r="D461" s="272"/>
      <c r="E461" s="273"/>
      <c r="F461" s="273"/>
      <c r="G461" s="273"/>
      <c r="H461" s="274"/>
      <c r="I461" s="293"/>
      <c r="J461" s="276"/>
      <c r="K461" s="53"/>
      <c r="L461" s="53"/>
      <c r="M461" s="53"/>
      <c r="N461" s="53"/>
      <c r="O461" s="53"/>
      <c r="P461" s="53"/>
      <c r="Q461" s="53"/>
    </row>
    <row r="462" spans="1:17" s="54" customFormat="1" ht="16" x14ac:dyDescent="0.2">
      <c r="A462" s="53"/>
      <c r="D462" s="272"/>
      <c r="E462" s="273"/>
      <c r="F462" s="273"/>
      <c r="G462" s="273"/>
      <c r="H462" s="274"/>
      <c r="I462" s="293"/>
      <c r="J462" s="276"/>
      <c r="K462" s="53"/>
      <c r="L462" s="53"/>
      <c r="M462" s="53"/>
      <c r="N462" s="53"/>
      <c r="O462" s="53"/>
      <c r="P462" s="53"/>
      <c r="Q462" s="53"/>
    </row>
    <row r="463" spans="1:17" s="54" customFormat="1" ht="16" x14ac:dyDescent="0.2">
      <c r="A463" s="53"/>
      <c r="D463" s="272"/>
      <c r="E463" s="273"/>
      <c r="F463" s="273"/>
      <c r="G463" s="273"/>
      <c r="H463" s="274"/>
      <c r="I463" s="293"/>
      <c r="J463" s="276"/>
      <c r="K463" s="53"/>
      <c r="L463" s="53"/>
      <c r="M463" s="53"/>
      <c r="N463" s="53"/>
      <c r="O463" s="53"/>
      <c r="P463" s="53"/>
      <c r="Q463" s="53"/>
    </row>
    <row r="464" spans="1:17" s="54" customFormat="1" ht="16" x14ac:dyDescent="0.2">
      <c r="A464" s="53"/>
      <c r="D464" s="272"/>
      <c r="E464" s="273"/>
      <c r="F464" s="273"/>
      <c r="G464" s="273"/>
      <c r="H464" s="274"/>
      <c r="I464" s="293"/>
      <c r="J464" s="276"/>
      <c r="K464" s="53"/>
      <c r="L464" s="53"/>
      <c r="M464" s="53"/>
      <c r="N464" s="53"/>
      <c r="O464" s="53"/>
      <c r="P464" s="53"/>
      <c r="Q464" s="53"/>
    </row>
    <row r="465" spans="1:17" s="54" customFormat="1" ht="16" x14ac:dyDescent="0.2">
      <c r="A465" s="53"/>
      <c r="D465" s="272"/>
      <c r="E465" s="273"/>
      <c r="F465" s="273"/>
      <c r="G465" s="273"/>
      <c r="H465" s="274"/>
      <c r="I465" s="293"/>
      <c r="J465" s="276"/>
      <c r="K465" s="53"/>
      <c r="L465" s="53"/>
      <c r="M465" s="53"/>
      <c r="N465" s="53"/>
      <c r="O465" s="53"/>
      <c r="P465" s="53"/>
      <c r="Q465" s="53"/>
    </row>
    <row r="466" spans="1:17" s="54" customFormat="1" ht="16" x14ac:dyDescent="0.2">
      <c r="A466" s="53"/>
      <c r="D466" s="272"/>
      <c r="E466" s="273"/>
      <c r="F466" s="273"/>
      <c r="G466" s="273"/>
      <c r="H466" s="274"/>
      <c r="I466" s="293"/>
      <c r="J466" s="276"/>
      <c r="K466" s="53"/>
      <c r="L466" s="53"/>
      <c r="M466" s="53"/>
      <c r="N466" s="53"/>
      <c r="O466" s="53"/>
      <c r="P466" s="53"/>
      <c r="Q466" s="53"/>
    </row>
    <row r="467" spans="1:17" s="54" customFormat="1" ht="16" x14ac:dyDescent="0.2">
      <c r="A467" s="53"/>
      <c r="D467" s="272"/>
      <c r="E467" s="273"/>
      <c r="F467" s="273"/>
      <c r="G467" s="273"/>
      <c r="H467" s="274"/>
      <c r="I467" s="293"/>
      <c r="J467" s="276"/>
      <c r="K467" s="53"/>
      <c r="L467" s="53"/>
      <c r="M467" s="53"/>
      <c r="N467" s="53"/>
      <c r="O467" s="53"/>
      <c r="P467" s="53"/>
      <c r="Q467" s="53"/>
    </row>
    <row r="468" spans="1:17" s="54" customFormat="1" ht="16" x14ac:dyDescent="0.2">
      <c r="A468" s="53"/>
      <c r="D468" s="272"/>
      <c r="E468" s="273"/>
      <c r="F468" s="273"/>
      <c r="G468" s="273"/>
      <c r="H468" s="274"/>
      <c r="I468" s="293"/>
      <c r="J468" s="276"/>
      <c r="K468" s="53"/>
      <c r="L468" s="53"/>
      <c r="M468" s="53"/>
      <c r="N468" s="53"/>
      <c r="O468" s="53"/>
      <c r="P468" s="53"/>
      <c r="Q468" s="53"/>
    </row>
    <row r="469" spans="1:17" s="54" customFormat="1" ht="16" x14ac:dyDescent="0.2">
      <c r="A469" s="53"/>
      <c r="D469" s="272"/>
      <c r="E469" s="273"/>
      <c r="F469" s="273"/>
      <c r="G469" s="273"/>
      <c r="H469" s="274"/>
      <c r="I469" s="293"/>
      <c r="J469" s="276"/>
      <c r="K469" s="53"/>
      <c r="L469" s="53"/>
      <c r="M469" s="53"/>
      <c r="N469" s="53"/>
      <c r="O469" s="53"/>
      <c r="P469" s="53"/>
      <c r="Q469" s="53"/>
    </row>
    <row r="470" spans="1:17" s="54" customFormat="1" ht="16" x14ac:dyDescent="0.2">
      <c r="A470" s="53"/>
      <c r="D470" s="272"/>
      <c r="E470" s="273"/>
      <c r="F470" s="273"/>
      <c r="G470" s="273"/>
      <c r="H470" s="274"/>
      <c r="I470" s="293"/>
      <c r="J470" s="276"/>
      <c r="K470" s="53"/>
      <c r="L470" s="53"/>
      <c r="M470" s="53"/>
      <c r="N470" s="53"/>
      <c r="O470" s="53"/>
      <c r="P470" s="53"/>
      <c r="Q470" s="53"/>
    </row>
    <row r="471" spans="1:17" s="54" customFormat="1" ht="16" x14ac:dyDescent="0.2">
      <c r="A471" s="53"/>
      <c r="D471" s="272"/>
      <c r="E471" s="273"/>
      <c r="F471" s="273"/>
      <c r="G471" s="273"/>
      <c r="H471" s="274"/>
      <c r="I471" s="293"/>
      <c r="J471" s="276"/>
      <c r="K471" s="53"/>
      <c r="L471" s="53"/>
      <c r="M471" s="53"/>
      <c r="N471" s="53"/>
      <c r="O471" s="53"/>
      <c r="P471" s="53"/>
      <c r="Q471" s="53"/>
    </row>
    <row r="472" spans="1:17" s="54" customFormat="1" ht="16" x14ac:dyDescent="0.2">
      <c r="A472" s="53"/>
      <c r="D472" s="272"/>
      <c r="E472" s="273"/>
      <c r="F472" s="273"/>
      <c r="G472" s="273"/>
      <c r="H472" s="274"/>
      <c r="I472" s="293"/>
      <c r="J472" s="276"/>
      <c r="K472" s="53"/>
      <c r="L472" s="53"/>
      <c r="M472" s="53"/>
      <c r="N472" s="53"/>
      <c r="O472" s="53"/>
      <c r="P472" s="53"/>
      <c r="Q472" s="53"/>
    </row>
    <row r="473" spans="1:17" s="54" customFormat="1" ht="16" x14ac:dyDescent="0.2">
      <c r="A473" s="53"/>
      <c r="D473" s="272"/>
      <c r="E473" s="273"/>
      <c r="F473" s="273"/>
      <c r="G473" s="273"/>
      <c r="H473" s="274"/>
      <c r="I473" s="293"/>
      <c r="J473" s="276"/>
      <c r="K473" s="53"/>
      <c r="L473" s="53"/>
      <c r="M473" s="53"/>
      <c r="N473" s="53"/>
      <c r="O473" s="53"/>
      <c r="P473" s="53"/>
      <c r="Q473" s="53"/>
    </row>
    <row r="474" spans="1:17" s="54" customFormat="1" ht="16" x14ac:dyDescent="0.2">
      <c r="A474" s="53"/>
      <c r="D474" s="272"/>
      <c r="E474" s="273"/>
      <c r="F474" s="273"/>
      <c r="G474" s="273"/>
      <c r="H474" s="274"/>
      <c r="I474" s="293"/>
      <c r="J474" s="276"/>
      <c r="K474" s="53"/>
      <c r="L474" s="53"/>
      <c r="M474" s="53"/>
      <c r="N474" s="53"/>
      <c r="O474" s="53"/>
      <c r="P474" s="53"/>
      <c r="Q474" s="53"/>
    </row>
    <row r="475" spans="1:17" s="54" customFormat="1" ht="16" x14ac:dyDescent="0.2">
      <c r="A475" s="53"/>
      <c r="D475" s="272"/>
      <c r="E475" s="273"/>
      <c r="F475" s="273"/>
      <c r="G475" s="273"/>
      <c r="H475" s="274"/>
      <c r="I475" s="293"/>
      <c r="J475" s="276"/>
      <c r="K475" s="53"/>
      <c r="L475" s="53"/>
      <c r="M475" s="53"/>
      <c r="N475" s="53"/>
      <c r="O475" s="53"/>
      <c r="P475" s="53"/>
      <c r="Q475" s="53"/>
    </row>
    <row r="476" spans="1:17" s="54" customFormat="1" ht="16" x14ac:dyDescent="0.2">
      <c r="A476" s="53"/>
      <c r="D476" s="272"/>
      <c r="E476" s="273"/>
      <c r="F476" s="273"/>
      <c r="G476" s="273"/>
      <c r="H476" s="274"/>
      <c r="I476" s="293"/>
      <c r="J476" s="276"/>
      <c r="K476" s="53"/>
      <c r="L476" s="53"/>
      <c r="M476" s="53"/>
      <c r="N476" s="53"/>
      <c r="O476" s="53"/>
      <c r="P476" s="53"/>
      <c r="Q476" s="53"/>
    </row>
    <row r="477" spans="1:17" s="54" customFormat="1" ht="16" x14ac:dyDescent="0.2">
      <c r="A477" s="53"/>
      <c r="D477" s="272"/>
      <c r="E477" s="273"/>
      <c r="F477" s="273"/>
      <c r="G477" s="273"/>
      <c r="H477" s="274"/>
      <c r="I477" s="293"/>
      <c r="J477" s="276"/>
      <c r="K477" s="53"/>
      <c r="L477" s="53"/>
      <c r="M477" s="53"/>
      <c r="N477" s="53"/>
      <c r="O477" s="53"/>
      <c r="P477" s="53"/>
      <c r="Q477" s="53"/>
    </row>
    <row r="478" spans="1:17" s="54" customFormat="1" ht="16" x14ac:dyDescent="0.2">
      <c r="A478" s="53"/>
      <c r="D478" s="272"/>
      <c r="E478" s="273"/>
      <c r="F478" s="273"/>
      <c r="G478" s="273"/>
      <c r="H478" s="274"/>
      <c r="I478" s="293"/>
      <c r="J478" s="276"/>
      <c r="K478" s="53"/>
      <c r="L478" s="53"/>
      <c r="M478" s="53"/>
      <c r="N478" s="53"/>
      <c r="O478" s="53"/>
      <c r="P478" s="53"/>
      <c r="Q478" s="53"/>
    </row>
    <row r="479" spans="1:17" s="54" customFormat="1" ht="16" x14ac:dyDescent="0.2">
      <c r="A479" s="53"/>
      <c r="D479" s="272"/>
      <c r="E479" s="273"/>
      <c r="F479" s="273"/>
      <c r="G479" s="273"/>
      <c r="H479" s="274"/>
      <c r="I479" s="293"/>
      <c r="J479" s="276"/>
      <c r="K479" s="53"/>
      <c r="L479" s="53"/>
      <c r="M479" s="53"/>
      <c r="N479" s="53"/>
      <c r="O479" s="53"/>
      <c r="P479" s="53"/>
      <c r="Q479" s="53"/>
    </row>
    <row r="480" spans="1:17" s="54" customFormat="1" ht="16" x14ac:dyDescent="0.2">
      <c r="A480" s="53"/>
      <c r="D480" s="272"/>
      <c r="E480" s="273"/>
      <c r="F480" s="273"/>
      <c r="G480" s="273"/>
      <c r="H480" s="274"/>
      <c r="I480" s="293"/>
      <c r="J480" s="276"/>
      <c r="K480" s="53"/>
      <c r="L480" s="53"/>
      <c r="M480" s="53"/>
      <c r="N480" s="53"/>
      <c r="O480" s="53"/>
      <c r="P480" s="53"/>
      <c r="Q480" s="53"/>
    </row>
    <row r="481" spans="1:17" s="54" customFormat="1" ht="16" x14ac:dyDescent="0.2">
      <c r="A481" s="53"/>
      <c r="D481" s="272"/>
      <c r="E481" s="273"/>
      <c r="F481" s="273"/>
      <c r="G481" s="273"/>
      <c r="H481" s="274"/>
      <c r="I481" s="293"/>
      <c r="J481" s="276"/>
      <c r="K481" s="53"/>
      <c r="L481" s="53"/>
      <c r="M481" s="53"/>
      <c r="N481" s="53"/>
      <c r="O481" s="53"/>
      <c r="P481" s="53"/>
      <c r="Q481" s="53"/>
    </row>
    <row r="482" spans="1:17" s="54" customFormat="1" ht="16" x14ac:dyDescent="0.2">
      <c r="A482" s="53"/>
      <c r="D482" s="272"/>
      <c r="E482" s="273"/>
      <c r="F482" s="273"/>
      <c r="G482" s="273"/>
      <c r="H482" s="274"/>
      <c r="I482" s="293"/>
      <c r="J482" s="276"/>
      <c r="K482" s="53"/>
      <c r="L482" s="53"/>
      <c r="M482" s="53"/>
      <c r="N482" s="53"/>
      <c r="O482" s="53"/>
      <c r="P482" s="53"/>
      <c r="Q482" s="53"/>
    </row>
    <row r="483" spans="1:17" s="54" customFormat="1" ht="16" x14ac:dyDescent="0.2">
      <c r="A483" s="53"/>
      <c r="D483" s="272"/>
      <c r="E483" s="273"/>
      <c r="F483" s="273"/>
      <c r="G483" s="273"/>
      <c r="H483" s="274"/>
      <c r="I483" s="293"/>
      <c r="J483" s="276"/>
      <c r="K483" s="53"/>
      <c r="L483" s="53"/>
      <c r="M483" s="53"/>
      <c r="N483" s="53"/>
      <c r="O483" s="53"/>
      <c r="P483" s="53"/>
      <c r="Q483" s="53"/>
    </row>
    <row r="484" spans="1:17" s="54" customFormat="1" ht="16" x14ac:dyDescent="0.2">
      <c r="A484" s="53"/>
      <c r="D484" s="272"/>
      <c r="E484" s="273"/>
      <c r="F484" s="273"/>
      <c r="G484" s="273"/>
      <c r="H484" s="274"/>
      <c r="I484" s="293"/>
      <c r="J484" s="276"/>
      <c r="K484" s="53"/>
      <c r="L484" s="53"/>
      <c r="M484" s="53"/>
      <c r="N484" s="53"/>
      <c r="O484" s="53"/>
      <c r="P484" s="53"/>
      <c r="Q484" s="53"/>
    </row>
    <row r="485" spans="1:17" s="54" customFormat="1" ht="16" x14ac:dyDescent="0.2">
      <c r="A485" s="53"/>
      <c r="D485" s="272"/>
      <c r="E485" s="273"/>
      <c r="F485" s="273"/>
      <c r="G485" s="273"/>
      <c r="H485" s="274"/>
      <c r="I485" s="293"/>
      <c r="J485" s="276"/>
      <c r="K485" s="53"/>
      <c r="L485" s="53"/>
      <c r="M485" s="53"/>
      <c r="N485" s="53"/>
      <c r="O485" s="53"/>
      <c r="P485" s="53"/>
      <c r="Q485" s="53"/>
    </row>
    <row r="486" spans="1:17" s="54" customFormat="1" ht="16" x14ac:dyDescent="0.2">
      <c r="A486" s="53"/>
      <c r="D486" s="272"/>
      <c r="E486" s="273"/>
      <c r="F486" s="273"/>
      <c r="G486" s="273"/>
      <c r="H486" s="274"/>
      <c r="I486" s="293"/>
      <c r="J486" s="276"/>
      <c r="K486" s="53"/>
      <c r="L486" s="53"/>
      <c r="M486" s="53"/>
      <c r="N486" s="53"/>
      <c r="O486" s="53"/>
      <c r="P486" s="53"/>
      <c r="Q486" s="53"/>
    </row>
    <row r="487" spans="1:17" s="54" customFormat="1" ht="16" x14ac:dyDescent="0.2">
      <c r="A487" s="53"/>
      <c r="D487" s="272"/>
      <c r="E487" s="273"/>
      <c r="F487" s="273"/>
      <c r="G487" s="273"/>
      <c r="H487" s="274"/>
      <c r="I487" s="293"/>
      <c r="J487" s="276"/>
      <c r="K487" s="53"/>
      <c r="L487" s="53"/>
      <c r="M487" s="53"/>
      <c r="N487" s="53"/>
      <c r="O487" s="53"/>
      <c r="P487" s="53"/>
      <c r="Q487" s="53"/>
    </row>
    <row r="488" spans="1:17" s="54" customFormat="1" ht="16" x14ac:dyDescent="0.2">
      <c r="A488" s="53"/>
      <c r="D488" s="272"/>
      <c r="E488" s="273"/>
      <c r="F488" s="273"/>
      <c r="G488" s="273"/>
      <c r="H488" s="274"/>
      <c r="I488" s="293"/>
      <c r="J488" s="276"/>
      <c r="K488" s="53"/>
      <c r="L488" s="53"/>
      <c r="M488" s="53"/>
      <c r="N488" s="53"/>
      <c r="O488" s="53"/>
      <c r="P488" s="53"/>
      <c r="Q488" s="53"/>
    </row>
    <row r="489" spans="1:17" s="54" customFormat="1" ht="16" x14ac:dyDescent="0.2">
      <c r="A489" s="53"/>
      <c r="D489" s="272"/>
      <c r="E489" s="273"/>
      <c r="F489" s="273"/>
      <c r="G489" s="273"/>
      <c r="H489" s="274"/>
      <c r="I489" s="293"/>
      <c r="J489" s="276"/>
      <c r="K489" s="53"/>
      <c r="L489" s="53"/>
      <c r="M489" s="53"/>
      <c r="N489" s="53"/>
      <c r="O489" s="53"/>
      <c r="P489" s="53"/>
      <c r="Q489" s="53"/>
    </row>
    <row r="490" spans="1:17" s="54" customFormat="1" ht="16" x14ac:dyDescent="0.2">
      <c r="A490" s="53"/>
      <c r="D490" s="272"/>
      <c r="E490" s="273"/>
      <c r="F490" s="273"/>
      <c r="G490" s="273"/>
      <c r="H490" s="274"/>
      <c r="I490" s="293"/>
      <c r="J490" s="276"/>
      <c r="K490" s="53"/>
      <c r="L490" s="53"/>
      <c r="M490" s="53"/>
      <c r="N490" s="53"/>
      <c r="O490" s="53"/>
      <c r="P490" s="53"/>
      <c r="Q490" s="53"/>
    </row>
    <row r="491" spans="1:17" s="54" customFormat="1" ht="16" x14ac:dyDescent="0.2">
      <c r="A491" s="53"/>
      <c r="D491" s="272"/>
      <c r="E491" s="273"/>
      <c r="F491" s="273"/>
      <c r="G491" s="273"/>
      <c r="H491" s="274"/>
      <c r="I491" s="293"/>
      <c r="J491" s="276"/>
      <c r="K491" s="53"/>
      <c r="L491" s="53"/>
      <c r="M491" s="53"/>
      <c r="N491" s="53"/>
      <c r="O491" s="53"/>
      <c r="P491" s="53"/>
      <c r="Q491" s="53"/>
    </row>
    <row r="492" spans="1:17" s="54" customFormat="1" ht="16" x14ac:dyDescent="0.2">
      <c r="A492" s="53"/>
      <c r="D492" s="272"/>
      <c r="E492" s="273"/>
      <c r="F492" s="273"/>
      <c r="G492" s="273"/>
      <c r="H492" s="274"/>
      <c r="I492" s="293"/>
      <c r="J492" s="276"/>
      <c r="K492" s="53"/>
      <c r="L492" s="53"/>
      <c r="M492" s="53"/>
      <c r="N492" s="53"/>
      <c r="O492" s="53"/>
      <c r="P492" s="53"/>
      <c r="Q492" s="53"/>
    </row>
    <row r="493" spans="1:17" s="54" customFormat="1" ht="16" x14ac:dyDescent="0.2">
      <c r="A493" s="53"/>
      <c r="D493" s="272"/>
      <c r="E493" s="273"/>
      <c r="F493" s="273"/>
      <c r="G493" s="273"/>
      <c r="H493" s="274"/>
      <c r="I493" s="293"/>
      <c r="J493" s="273"/>
      <c r="K493" s="53"/>
      <c r="L493" s="53"/>
      <c r="M493" s="53"/>
      <c r="N493" s="53"/>
      <c r="O493" s="53"/>
      <c r="P493" s="53"/>
      <c r="Q493" s="53"/>
    </row>
    <row r="494" spans="1:17" s="54" customFormat="1" ht="16" x14ac:dyDescent="0.2">
      <c r="A494" s="53"/>
      <c r="D494" s="272"/>
      <c r="E494" s="273"/>
      <c r="F494" s="273"/>
      <c r="G494" s="273"/>
      <c r="H494" s="274"/>
      <c r="I494" s="293"/>
      <c r="J494" s="273"/>
      <c r="K494" s="53"/>
      <c r="L494" s="53"/>
      <c r="M494" s="53"/>
      <c r="N494" s="53"/>
      <c r="O494" s="53"/>
      <c r="P494" s="53"/>
      <c r="Q494" s="53"/>
    </row>
    <row r="495" spans="1:17" s="54" customFormat="1" ht="16" x14ac:dyDescent="0.2">
      <c r="A495" s="53"/>
      <c r="D495" s="272"/>
      <c r="E495" s="273"/>
      <c r="F495" s="273"/>
      <c r="G495" s="273"/>
      <c r="H495" s="274"/>
      <c r="I495" s="293"/>
      <c r="J495" s="273"/>
      <c r="K495" s="53"/>
      <c r="L495" s="53"/>
      <c r="M495" s="53"/>
      <c r="N495" s="53"/>
      <c r="O495" s="53"/>
      <c r="P495" s="53"/>
      <c r="Q495" s="53"/>
    </row>
    <row r="496" spans="1:17" s="54" customFormat="1" ht="16" x14ac:dyDescent="0.2">
      <c r="A496" s="53"/>
      <c r="D496" s="272"/>
      <c r="E496" s="273"/>
      <c r="F496" s="273"/>
      <c r="G496" s="273"/>
      <c r="H496" s="274"/>
      <c r="I496" s="293"/>
      <c r="J496" s="273"/>
      <c r="K496" s="53"/>
      <c r="L496" s="53"/>
      <c r="M496" s="53"/>
      <c r="N496" s="53"/>
      <c r="O496" s="53"/>
      <c r="P496" s="53"/>
      <c r="Q496" s="53"/>
    </row>
    <row r="497" spans="1:17" s="54" customFormat="1" ht="16" x14ac:dyDescent="0.2">
      <c r="A497" s="53"/>
      <c r="D497" s="272"/>
      <c r="E497" s="273"/>
      <c r="F497" s="273"/>
      <c r="G497" s="273"/>
      <c r="H497" s="274"/>
      <c r="I497" s="293"/>
      <c r="J497" s="273"/>
      <c r="K497" s="53"/>
      <c r="L497" s="53"/>
      <c r="M497" s="53"/>
      <c r="N497" s="53"/>
      <c r="O497" s="53"/>
      <c r="P497" s="53"/>
      <c r="Q497" s="53"/>
    </row>
    <row r="498" spans="1:17" s="54" customFormat="1" ht="16" x14ac:dyDescent="0.2">
      <c r="A498" s="53"/>
      <c r="D498" s="272"/>
      <c r="E498" s="273"/>
      <c r="F498" s="273"/>
      <c r="G498" s="273"/>
      <c r="H498" s="274"/>
      <c r="I498" s="293"/>
      <c r="J498" s="273"/>
      <c r="K498" s="53"/>
      <c r="L498" s="53"/>
      <c r="M498" s="53"/>
      <c r="N498" s="53"/>
      <c r="O498" s="53"/>
      <c r="P498" s="53"/>
      <c r="Q498" s="53"/>
    </row>
    <row r="499" spans="1:17" s="54" customFormat="1" ht="16" x14ac:dyDescent="0.2">
      <c r="A499" s="53"/>
      <c r="D499" s="272"/>
      <c r="E499" s="273"/>
      <c r="F499" s="273"/>
      <c r="G499" s="273"/>
      <c r="H499" s="274"/>
      <c r="I499" s="293"/>
      <c r="J499" s="273"/>
      <c r="K499" s="53"/>
      <c r="L499" s="53"/>
      <c r="M499" s="53"/>
      <c r="N499" s="53"/>
      <c r="O499" s="53"/>
      <c r="P499" s="53"/>
      <c r="Q499" s="53"/>
    </row>
    <row r="500" spans="1:17" s="54" customFormat="1" ht="16" x14ac:dyDescent="0.2">
      <c r="A500" s="53"/>
      <c r="D500" s="272"/>
      <c r="E500" s="273"/>
      <c r="F500" s="273"/>
      <c r="G500" s="273"/>
      <c r="H500" s="274"/>
      <c r="I500" s="293"/>
      <c r="J500" s="273"/>
      <c r="K500" s="53"/>
      <c r="L500" s="53"/>
      <c r="M500" s="53"/>
      <c r="N500" s="53"/>
      <c r="O500" s="53"/>
      <c r="P500" s="53"/>
      <c r="Q500" s="53"/>
    </row>
    <row r="501" spans="1:17" s="54" customFormat="1" ht="16" x14ac:dyDescent="0.2">
      <c r="A501" s="53"/>
      <c r="D501" s="272"/>
      <c r="E501" s="273"/>
      <c r="F501" s="273"/>
      <c r="G501" s="273"/>
      <c r="H501" s="274"/>
      <c r="I501" s="293"/>
      <c r="J501" s="273"/>
      <c r="K501" s="53"/>
      <c r="L501" s="53"/>
      <c r="M501" s="53"/>
      <c r="N501" s="53"/>
      <c r="O501" s="53"/>
      <c r="P501" s="53"/>
      <c r="Q501" s="53"/>
    </row>
    <row r="502" spans="1:17" s="54" customFormat="1" ht="16" x14ac:dyDescent="0.2">
      <c r="A502" s="53"/>
      <c r="D502" s="272"/>
      <c r="E502" s="273"/>
      <c r="F502" s="273"/>
      <c r="G502" s="273"/>
      <c r="H502" s="274"/>
      <c r="I502" s="293"/>
      <c r="J502" s="273"/>
      <c r="K502" s="53"/>
      <c r="L502" s="53"/>
      <c r="M502" s="53"/>
      <c r="N502" s="53"/>
      <c r="O502" s="53"/>
      <c r="P502" s="53"/>
      <c r="Q502" s="53"/>
    </row>
    <row r="503" spans="1:17" s="54" customFormat="1" ht="16" x14ac:dyDescent="0.2">
      <c r="A503" s="53"/>
      <c r="D503" s="272"/>
      <c r="E503" s="273"/>
      <c r="F503" s="273"/>
      <c r="G503" s="273"/>
      <c r="H503" s="274"/>
      <c r="I503" s="293"/>
      <c r="J503" s="273"/>
      <c r="K503" s="53"/>
      <c r="L503" s="53"/>
      <c r="M503" s="53"/>
      <c r="N503" s="53"/>
      <c r="O503" s="53"/>
      <c r="P503" s="53"/>
      <c r="Q503" s="53"/>
    </row>
    <row r="504" spans="1:17" s="54" customFormat="1" ht="16" x14ac:dyDescent="0.2">
      <c r="A504" s="53"/>
      <c r="D504" s="272"/>
      <c r="E504" s="273"/>
      <c r="F504" s="273"/>
      <c r="G504" s="273"/>
      <c r="H504" s="274"/>
      <c r="I504" s="293"/>
      <c r="J504" s="273"/>
      <c r="K504" s="53"/>
      <c r="L504" s="53"/>
      <c r="M504" s="53"/>
      <c r="N504" s="53"/>
      <c r="O504" s="53"/>
      <c r="P504" s="53"/>
      <c r="Q504" s="53"/>
    </row>
    <row r="505" spans="1:17" s="54" customFormat="1" ht="16" x14ac:dyDescent="0.2">
      <c r="A505" s="53"/>
      <c r="D505" s="272"/>
      <c r="E505" s="273"/>
      <c r="F505" s="273"/>
      <c r="G505" s="273"/>
      <c r="H505" s="274"/>
      <c r="I505" s="293"/>
      <c r="J505" s="273"/>
      <c r="K505" s="53"/>
      <c r="L505" s="53"/>
      <c r="M505" s="53"/>
      <c r="N505" s="53"/>
      <c r="O505" s="53"/>
      <c r="P505" s="53"/>
      <c r="Q505" s="53"/>
    </row>
    <row r="506" spans="1:17" s="54" customFormat="1" ht="16" x14ac:dyDescent="0.2">
      <c r="A506" s="53"/>
      <c r="D506" s="272"/>
      <c r="E506" s="273"/>
      <c r="F506" s="273"/>
      <c r="G506" s="273"/>
      <c r="H506" s="274"/>
      <c r="I506" s="293"/>
      <c r="J506" s="273"/>
      <c r="K506" s="53"/>
      <c r="L506" s="53"/>
      <c r="M506" s="53"/>
      <c r="N506" s="53"/>
      <c r="O506" s="53"/>
      <c r="P506" s="53"/>
      <c r="Q506" s="53"/>
    </row>
    <row r="507" spans="1:17" s="54" customFormat="1" ht="16" x14ac:dyDescent="0.2">
      <c r="A507" s="53"/>
      <c r="D507" s="272"/>
      <c r="E507" s="273"/>
      <c r="F507" s="273"/>
      <c r="G507" s="273"/>
      <c r="H507" s="274"/>
      <c r="I507" s="293"/>
      <c r="J507" s="273"/>
      <c r="K507" s="53"/>
      <c r="L507" s="53"/>
      <c r="M507" s="53"/>
      <c r="N507" s="53"/>
      <c r="O507" s="53"/>
      <c r="P507" s="53"/>
      <c r="Q507" s="53"/>
    </row>
    <row r="508" spans="1:17" s="54" customFormat="1" ht="16" x14ac:dyDescent="0.2">
      <c r="A508" s="53"/>
      <c r="D508" s="272"/>
      <c r="E508" s="273"/>
      <c r="F508" s="273"/>
      <c r="G508" s="273"/>
      <c r="H508" s="274"/>
      <c r="I508" s="293"/>
      <c r="J508" s="273"/>
      <c r="K508" s="53"/>
      <c r="L508" s="53"/>
      <c r="M508" s="53"/>
      <c r="N508" s="53"/>
      <c r="O508" s="53"/>
      <c r="P508" s="53"/>
      <c r="Q508" s="53"/>
    </row>
    <row r="509" spans="1:17" s="54" customFormat="1" ht="16" x14ac:dyDescent="0.2">
      <c r="A509" s="53"/>
      <c r="D509" s="272"/>
      <c r="E509" s="273"/>
      <c r="F509" s="273"/>
      <c r="G509" s="273"/>
      <c r="H509" s="274"/>
      <c r="I509" s="293"/>
      <c r="J509" s="273"/>
      <c r="K509" s="53"/>
      <c r="L509" s="53"/>
      <c r="M509" s="53"/>
      <c r="N509" s="53"/>
      <c r="O509" s="53"/>
      <c r="P509" s="53"/>
      <c r="Q509" s="53"/>
    </row>
    <row r="510" spans="1:17" ht="16" x14ac:dyDescent="0.2">
      <c r="D510" s="272"/>
      <c r="E510" s="273"/>
      <c r="F510" s="273"/>
      <c r="G510" s="273"/>
      <c r="H510" s="274"/>
      <c r="I510" s="293"/>
      <c r="J510" s="273"/>
    </row>
    <row r="511" spans="1:17" ht="16" x14ac:dyDescent="0.2">
      <c r="D511" s="272"/>
      <c r="E511" s="273"/>
      <c r="F511" s="273"/>
      <c r="G511" s="273"/>
      <c r="H511" s="274"/>
      <c r="I511" s="293"/>
      <c r="J511" s="273"/>
    </row>
    <row r="512" spans="1:17" ht="16" x14ac:dyDescent="0.2">
      <c r="D512" s="272"/>
      <c r="E512" s="273"/>
      <c r="F512" s="273"/>
      <c r="G512" s="273"/>
      <c r="H512" s="274"/>
      <c r="I512" s="293"/>
      <c r="J512" s="273"/>
    </row>
    <row r="513" spans="4:10" ht="16" x14ac:dyDescent="0.2">
      <c r="D513" s="272"/>
      <c r="E513" s="273"/>
      <c r="F513" s="273"/>
      <c r="G513" s="273"/>
      <c r="H513" s="274"/>
      <c r="I513" s="293"/>
      <c r="J513" s="273"/>
    </row>
    <row r="514" spans="4:10" ht="16" x14ac:dyDescent="0.2">
      <c r="D514" s="272"/>
      <c r="E514" s="273"/>
      <c r="F514" s="273"/>
      <c r="G514" s="273"/>
      <c r="H514" s="274"/>
      <c r="I514" s="293"/>
      <c r="J514" s="273"/>
    </row>
    <row r="515" spans="4:10" ht="16" x14ac:dyDescent="0.2">
      <c r="D515" s="272"/>
      <c r="E515" s="273"/>
      <c r="F515" s="273"/>
      <c r="G515" s="273"/>
      <c r="H515" s="274"/>
      <c r="I515" s="293"/>
      <c r="J515" s="273"/>
    </row>
    <row r="516" spans="4:10" ht="16" x14ac:dyDescent="0.2">
      <c r="D516" s="272"/>
      <c r="E516" s="273"/>
      <c r="F516" s="273"/>
      <c r="G516" s="273"/>
      <c r="H516" s="274"/>
      <c r="I516" s="293"/>
      <c r="J516" s="273"/>
    </row>
    <row r="517" spans="4:10" ht="16" x14ac:dyDescent="0.2">
      <c r="D517" s="272"/>
      <c r="E517" s="273"/>
      <c r="F517" s="273"/>
      <c r="G517" s="273"/>
      <c r="H517" s="274"/>
      <c r="I517" s="293"/>
      <c r="J517" s="273"/>
    </row>
    <row r="518" spans="4:10" ht="16" x14ac:dyDescent="0.2">
      <c r="D518" s="272"/>
      <c r="E518" s="273"/>
      <c r="F518" s="273"/>
      <c r="G518" s="273"/>
      <c r="H518" s="274"/>
      <c r="I518" s="293"/>
      <c r="J518" s="273"/>
    </row>
    <row r="519" spans="4:10" ht="16" x14ac:dyDescent="0.2">
      <c r="D519" s="272"/>
      <c r="E519" s="273"/>
      <c r="F519" s="273"/>
      <c r="G519" s="273"/>
      <c r="H519" s="274"/>
      <c r="I519" s="293"/>
      <c r="J519" s="273"/>
    </row>
    <row r="520" spans="4:10" ht="16" x14ac:dyDescent="0.2">
      <c r="D520" s="272"/>
      <c r="E520" s="273"/>
      <c r="F520" s="273"/>
      <c r="G520" s="273"/>
      <c r="H520" s="274"/>
      <c r="I520" s="293"/>
      <c r="J520" s="273"/>
    </row>
    <row r="521" spans="4:10" ht="16" x14ac:dyDescent="0.2">
      <c r="D521" s="272"/>
      <c r="E521" s="273"/>
      <c r="F521" s="273"/>
      <c r="G521" s="273"/>
      <c r="H521" s="274"/>
      <c r="I521" s="293"/>
      <c r="J521" s="273"/>
    </row>
    <row r="522" spans="4:10" ht="16" x14ac:dyDescent="0.2">
      <c r="D522" s="272"/>
      <c r="E522" s="273"/>
      <c r="F522" s="273"/>
      <c r="G522" s="273"/>
      <c r="H522" s="274"/>
      <c r="I522" s="293"/>
      <c r="J522" s="273"/>
    </row>
    <row r="523" spans="4:10" ht="16" x14ac:dyDescent="0.2">
      <c r="D523" s="272"/>
      <c r="E523" s="273"/>
      <c r="F523" s="273"/>
      <c r="G523" s="273"/>
      <c r="H523" s="274"/>
      <c r="I523" s="293"/>
      <c r="J523" s="273"/>
    </row>
    <row r="524" spans="4:10" ht="16" x14ac:dyDescent="0.2">
      <c r="D524" s="272"/>
      <c r="E524" s="273"/>
      <c r="F524" s="273"/>
      <c r="G524" s="273"/>
      <c r="H524" s="274"/>
      <c r="I524" s="293"/>
      <c r="J524" s="273"/>
    </row>
    <row r="525" spans="4:10" ht="16" x14ac:dyDescent="0.2">
      <c r="D525" s="272"/>
      <c r="E525" s="273"/>
      <c r="F525" s="273"/>
      <c r="G525" s="273"/>
      <c r="H525" s="274"/>
      <c r="I525" s="293"/>
      <c r="J525" s="273"/>
    </row>
    <row r="526" spans="4:10" ht="16" x14ac:dyDescent="0.2">
      <c r="D526" s="272"/>
      <c r="E526" s="273"/>
      <c r="F526" s="273"/>
      <c r="G526" s="273"/>
      <c r="H526" s="274"/>
      <c r="I526" s="293"/>
      <c r="J526" s="273"/>
    </row>
    <row r="527" spans="4:10" ht="16" x14ac:dyDescent="0.2">
      <c r="D527" s="272"/>
      <c r="E527" s="273"/>
      <c r="F527" s="273"/>
      <c r="G527" s="273"/>
      <c r="H527" s="274"/>
      <c r="I527" s="293"/>
      <c r="J527" s="273"/>
    </row>
    <row r="528" spans="4:10" ht="16" x14ac:dyDescent="0.2">
      <c r="D528" s="272"/>
      <c r="E528" s="273"/>
      <c r="F528" s="273"/>
      <c r="G528" s="273"/>
      <c r="H528" s="274"/>
      <c r="I528" s="293"/>
      <c r="J528" s="273"/>
    </row>
    <row r="529" spans="4:10" ht="16" x14ac:dyDescent="0.2">
      <c r="D529" s="272"/>
      <c r="E529" s="273"/>
      <c r="F529" s="273"/>
      <c r="G529" s="273"/>
      <c r="H529" s="274"/>
      <c r="I529" s="293"/>
      <c r="J529" s="273"/>
    </row>
    <row r="530" spans="4:10" ht="16" x14ac:dyDescent="0.2">
      <c r="D530" s="272"/>
      <c r="E530" s="273"/>
      <c r="F530" s="273"/>
      <c r="G530" s="273"/>
      <c r="H530" s="274"/>
      <c r="I530" s="293"/>
      <c r="J530" s="273"/>
    </row>
    <row r="531" spans="4:10" ht="16" x14ac:dyDescent="0.2">
      <c r="D531" s="272"/>
      <c r="E531" s="273"/>
      <c r="F531" s="273"/>
      <c r="G531" s="273"/>
      <c r="H531" s="274"/>
      <c r="I531" s="293"/>
      <c r="J531" s="273"/>
    </row>
    <row r="532" spans="4:10" ht="16" x14ac:dyDescent="0.2">
      <c r="D532" s="272"/>
      <c r="E532" s="273"/>
      <c r="F532" s="273"/>
      <c r="G532" s="273"/>
      <c r="H532" s="274"/>
      <c r="I532" s="293"/>
      <c r="J532" s="273"/>
    </row>
    <row r="533" spans="4:10" ht="16" x14ac:dyDescent="0.2">
      <c r="D533" s="272"/>
      <c r="E533" s="273"/>
      <c r="F533" s="273"/>
      <c r="G533" s="273"/>
      <c r="H533" s="274"/>
      <c r="I533" s="293"/>
      <c r="J533" s="273"/>
    </row>
    <row r="534" spans="4:10" ht="16" x14ac:dyDescent="0.2">
      <c r="D534" s="272"/>
      <c r="E534" s="273"/>
      <c r="F534" s="273"/>
      <c r="G534" s="273"/>
      <c r="H534" s="274"/>
      <c r="I534" s="293"/>
      <c r="J534" s="273"/>
    </row>
    <row r="535" spans="4:10" ht="16" x14ac:dyDescent="0.2">
      <c r="D535" s="272"/>
      <c r="E535" s="273"/>
      <c r="F535" s="273"/>
      <c r="G535" s="273"/>
      <c r="H535" s="274"/>
      <c r="I535" s="293"/>
      <c r="J535" s="273"/>
    </row>
    <row r="536" spans="4:10" ht="16" x14ac:dyDescent="0.2">
      <c r="D536" s="272"/>
      <c r="E536" s="273"/>
      <c r="F536" s="273"/>
      <c r="G536" s="273"/>
      <c r="H536" s="274"/>
      <c r="I536" s="293"/>
      <c r="J536" s="273"/>
    </row>
    <row r="537" spans="4:10" ht="16" x14ac:dyDescent="0.2">
      <c r="D537" s="272"/>
      <c r="E537" s="273"/>
      <c r="F537" s="273"/>
      <c r="G537" s="273"/>
      <c r="H537" s="274"/>
      <c r="I537" s="293"/>
      <c r="J537" s="273"/>
    </row>
    <row r="538" spans="4:10" ht="16" x14ac:dyDescent="0.2">
      <c r="D538" s="272"/>
      <c r="E538" s="273"/>
      <c r="F538" s="273"/>
      <c r="G538" s="273"/>
      <c r="H538" s="274"/>
      <c r="I538" s="293"/>
      <c r="J538" s="273"/>
    </row>
    <row r="539" spans="4:10" ht="16" x14ac:dyDescent="0.2">
      <c r="D539" s="272"/>
      <c r="E539" s="273"/>
      <c r="F539" s="273"/>
      <c r="G539" s="273"/>
      <c r="H539" s="274"/>
      <c r="I539" s="293"/>
      <c r="J539" s="273"/>
    </row>
    <row r="540" spans="4:10" ht="16" x14ac:dyDescent="0.2">
      <c r="D540" s="272"/>
      <c r="E540" s="273"/>
      <c r="F540" s="273"/>
      <c r="G540" s="273"/>
      <c r="H540" s="274"/>
      <c r="I540" s="293"/>
      <c r="J540" s="273"/>
    </row>
    <row r="541" spans="4:10" ht="16" x14ac:dyDescent="0.2">
      <c r="D541" s="272"/>
      <c r="E541" s="273"/>
      <c r="F541" s="273"/>
      <c r="G541" s="273"/>
      <c r="H541" s="274"/>
      <c r="I541" s="293"/>
      <c r="J541" s="273"/>
    </row>
    <row r="542" spans="4:10" ht="16" x14ac:dyDescent="0.2">
      <c r="D542" s="272"/>
      <c r="E542" s="273"/>
      <c r="F542" s="273"/>
      <c r="G542" s="273"/>
      <c r="H542" s="274"/>
      <c r="I542" s="293"/>
      <c r="J542" s="273"/>
    </row>
    <row r="543" spans="4:10" ht="16" x14ac:dyDescent="0.2">
      <c r="D543" s="272"/>
      <c r="E543" s="273"/>
      <c r="F543" s="273"/>
      <c r="G543" s="273"/>
      <c r="H543" s="274"/>
      <c r="I543" s="293"/>
      <c r="J543" s="273"/>
    </row>
    <row r="544" spans="4:10" ht="16" x14ac:dyDescent="0.2">
      <c r="D544" s="272"/>
      <c r="E544" s="273"/>
      <c r="F544" s="273"/>
      <c r="G544" s="273"/>
      <c r="H544" s="274"/>
      <c r="I544" s="293"/>
      <c r="J544" s="273"/>
    </row>
    <row r="545" spans="4:10" ht="16" x14ac:dyDescent="0.2">
      <c r="D545" s="272"/>
      <c r="E545" s="273"/>
      <c r="F545" s="273"/>
      <c r="G545" s="273"/>
      <c r="H545" s="274"/>
      <c r="I545" s="293"/>
      <c r="J545" s="273"/>
    </row>
    <row r="546" spans="4:10" ht="16" x14ac:dyDescent="0.2">
      <c r="D546" s="272"/>
      <c r="E546" s="273"/>
      <c r="F546" s="273"/>
      <c r="G546" s="273"/>
      <c r="H546" s="274"/>
      <c r="I546" s="293"/>
      <c r="J546" s="273"/>
    </row>
    <row r="547" spans="4:10" ht="16" x14ac:dyDescent="0.2">
      <c r="D547" s="272"/>
      <c r="E547" s="273"/>
      <c r="F547" s="273"/>
      <c r="G547" s="273"/>
      <c r="H547" s="274"/>
      <c r="I547" s="293"/>
      <c r="J547" s="273"/>
    </row>
    <row r="548" spans="4:10" ht="16" x14ac:dyDescent="0.2">
      <c r="D548" s="272"/>
      <c r="E548" s="273"/>
      <c r="F548" s="273"/>
      <c r="G548" s="273"/>
      <c r="H548" s="274"/>
      <c r="I548" s="293"/>
      <c r="J548" s="273"/>
    </row>
    <row r="549" spans="4:10" ht="16" x14ac:dyDescent="0.2">
      <c r="D549" s="272"/>
      <c r="E549" s="273"/>
      <c r="F549" s="273"/>
      <c r="G549" s="273"/>
      <c r="H549" s="274"/>
      <c r="I549" s="293"/>
      <c r="J549" s="273"/>
    </row>
    <row r="550" spans="4:10" ht="16" x14ac:dyDescent="0.2">
      <c r="D550" s="272"/>
      <c r="E550" s="273"/>
      <c r="F550" s="273"/>
      <c r="G550" s="273"/>
      <c r="H550" s="274"/>
      <c r="I550" s="293"/>
      <c r="J550" s="273"/>
    </row>
    <row r="551" spans="4:10" ht="16" x14ac:dyDescent="0.2">
      <c r="D551" s="272"/>
      <c r="E551" s="273"/>
      <c r="F551" s="273"/>
      <c r="G551" s="273"/>
      <c r="H551" s="274"/>
      <c r="I551" s="293"/>
      <c r="J551" s="273"/>
    </row>
    <row r="552" spans="4:10" ht="16" x14ac:dyDescent="0.2">
      <c r="D552" s="272"/>
      <c r="E552" s="273"/>
      <c r="F552" s="273"/>
      <c r="G552" s="273"/>
      <c r="H552" s="274"/>
      <c r="I552" s="293"/>
      <c r="J552" s="273"/>
    </row>
    <row r="553" spans="4:10" ht="16" x14ac:dyDescent="0.2">
      <c r="D553" s="272"/>
      <c r="E553" s="273"/>
      <c r="F553" s="273"/>
      <c r="G553" s="273"/>
      <c r="H553" s="274"/>
      <c r="I553" s="293"/>
      <c r="J553" s="273"/>
    </row>
    <row r="554" spans="4:10" ht="16" x14ac:dyDescent="0.2">
      <c r="D554" s="272"/>
      <c r="E554" s="273"/>
      <c r="F554" s="273"/>
      <c r="G554" s="273"/>
      <c r="H554" s="274"/>
      <c r="I554" s="293"/>
      <c r="J554" s="273"/>
    </row>
    <row r="555" spans="4:10" ht="16" x14ac:dyDescent="0.2">
      <c r="D555" s="272"/>
      <c r="E555" s="273"/>
      <c r="F555" s="273"/>
      <c r="G555" s="273"/>
      <c r="H555" s="274"/>
      <c r="I555" s="293"/>
      <c r="J555" s="273"/>
    </row>
    <row r="556" spans="4:10" ht="16" x14ac:dyDescent="0.2">
      <c r="D556" s="272"/>
      <c r="E556" s="273"/>
      <c r="F556" s="273"/>
      <c r="G556" s="273"/>
      <c r="H556" s="274"/>
      <c r="I556" s="293"/>
      <c r="J556" s="273"/>
    </row>
    <row r="557" spans="4:10" ht="16" x14ac:dyDescent="0.2">
      <c r="D557" s="272"/>
      <c r="E557" s="273"/>
      <c r="F557" s="273"/>
      <c r="G557" s="273"/>
      <c r="H557" s="274"/>
      <c r="I557" s="293"/>
      <c r="J557" s="273"/>
    </row>
    <row r="558" spans="4:10" ht="16" x14ac:dyDescent="0.2">
      <c r="D558" s="272"/>
      <c r="E558" s="273"/>
      <c r="F558" s="273"/>
      <c r="G558" s="273"/>
      <c r="H558" s="274"/>
      <c r="I558" s="293"/>
      <c r="J558" s="273"/>
    </row>
    <row r="559" spans="4:10" ht="16" x14ac:dyDescent="0.2">
      <c r="D559" s="272"/>
      <c r="E559" s="273"/>
      <c r="F559" s="273"/>
      <c r="G559" s="273"/>
      <c r="H559" s="274"/>
      <c r="I559" s="293"/>
      <c r="J559" s="273"/>
    </row>
    <row r="560" spans="4:10" ht="16" x14ac:dyDescent="0.2">
      <c r="D560" s="272"/>
      <c r="E560" s="273"/>
      <c r="F560" s="273"/>
      <c r="G560" s="273"/>
      <c r="H560" s="274"/>
      <c r="I560" s="293"/>
      <c r="J560" s="273"/>
    </row>
    <row r="561" spans="4:10" ht="16" x14ac:dyDescent="0.2">
      <c r="D561" s="272"/>
      <c r="E561" s="273"/>
      <c r="F561" s="273"/>
      <c r="G561" s="273"/>
      <c r="H561" s="274"/>
      <c r="I561" s="293"/>
      <c r="J561" s="273"/>
    </row>
    <row r="562" spans="4:10" ht="16" x14ac:dyDescent="0.2">
      <c r="D562" s="272"/>
      <c r="E562" s="273"/>
      <c r="F562" s="273"/>
      <c r="G562" s="273"/>
      <c r="H562" s="274"/>
      <c r="I562" s="293"/>
      <c r="J562" s="273"/>
    </row>
    <row r="563" spans="4:10" ht="16" x14ac:dyDescent="0.2">
      <c r="D563" s="272"/>
      <c r="E563" s="273"/>
      <c r="F563" s="273"/>
      <c r="G563" s="273"/>
      <c r="H563" s="274"/>
      <c r="I563" s="293"/>
      <c r="J563" s="273"/>
    </row>
    <row r="564" spans="4:10" ht="16" x14ac:dyDescent="0.2">
      <c r="D564" s="272"/>
      <c r="E564" s="273"/>
      <c r="F564" s="273"/>
      <c r="G564" s="273"/>
      <c r="H564" s="274"/>
      <c r="I564" s="293"/>
      <c r="J564" s="273"/>
    </row>
    <row r="565" spans="4:10" ht="16" x14ac:dyDescent="0.2">
      <c r="D565" s="272"/>
      <c r="E565" s="273"/>
      <c r="F565" s="273"/>
      <c r="G565" s="273"/>
      <c r="H565" s="274"/>
      <c r="I565" s="293"/>
      <c r="J565" s="273"/>
    </row>
    <row r="566" spans="4:10" ht="16" x14ac:dyDescent="0.2">
      <c r="D566" s="272"/>
      <c r="E566" s="273"/>
      <c r="F566" s="273"/>
      <c r="G566" s="273"/>
      <c r="H566" s="274"/>
      <c r="I566" s="293"/>
      <c r="J566" s="273"/>
    </row>
    <row r="567" spans="4:10" ht="16" x14ac:dyDescent="0.2">
      <c r="D567" s="272"/>
      <c r="E567" s="273"/>
      <c r="F567" s="273"/>
      <c r="G567" s="273"/>
      <c r="H567" s="274"/>
      <c r="I567" s="293"/>
      <c r="J567" s="273"/>
    </row>
    <row r="568" spans="4:10" ht="16" x14ac:dyDescent="0.2">
      <c r="D568" s="272"/>
      <c r="E568" s="273"/>
      <c r="F568" s="273"/>
      <c r="G568" s="273"/>
      <c r="H568" s="274"/>
      <c r="I568" s="293"/>
      <c r="J568" s="273"/>
    </row>
    <row r="569" spans="4:10" ht="16" x14ac:dyDescent="0.2">
      <c r="D569" s="272"/>
      <c r="E569" s="273"/>
      <c r="F569" s="273"/>
      <c r="G569" s="273"/>
      <c r="H569" s="274"/>
      <c r="I569" s="293"/>
      <c r="J569" s="273"/>
    </row>
    <row r="570" spans="4:10" ht="16" x14ac:dyDescent="0.2">
      <c r="D570" s="272"/>
      <c r="E570" s="273"/>
      <c r="F570" s="273"/>
      <c r="G570" s="273"/>
      <c r="H570" s="274"/>
      <c r="I570" s="293"/>
      <c r="J570" s="273"/>
    </row>
    <row r="571" spans="4:10" ht="16" x14ac:dyDescent="0.2">
      <c r="D571" s="272"/>
      <c r="E571" s="273"/>
      <c r="F571" s="273"/>
      <c r="G571" s="273"/>
      <c r="H571" s="274"/>
      <c r="I571" s="293"/>
      <c r="J571" s="273"/>
    </row>
    <row r="572" spans="4:10" ht="16" x14ac:dyDescent="0.2">
      <c r="D572" s="272"/>
      <c r="E572" s="273"/>
      <c r="F572" s="273"/>
      <c r="G572" s="273"/>
      <c r="H572" s="274"/>
      <c r="I572" s="293"/>
      <c r="J572" s="273"/>
    </row>
    <row r="573" spans="4:10" ht="16" x14ac:dyDescent="0.2">
      <c r="D573" s="272"/>
      <c r="E573" s="273"/>
      <c r="F573" s="273"/>
      <c r="G573" s="273"/>
      <c r="H573" s="274"/>
      <c r="I573" s="293"/>
      <c r="J573" s="273"/>
    </row>
    <row r="574" spans="4:10" ht="16" x14ac:dyDescent="0.2">
      <c r="D574" s="272"/>
      <c r="E574" s="273"/>
      <c r="F574" s="273"/>
      <c r="G574" s="273"/>
      <c r="H574" s="274"/>
      <c r="I574" s="293"/>
      <c r="J574" s="273"/>
    </row>
    <row r="575" spans="4:10" ht="16" x14ac:dyDescent="0.2">
      <c r="D575" s="272"/>
      <c r="E575" s="273"/>
      <c r="F575" s="273"/>
      <c r="G575" s="273"/>
      <c r="H575" s="274"/>
      <c r="I575" s="293"/>
      <c r="J575" s="273"/>
    </row>
    <row r="576" spans="4:10" ht="16" x14ac:dyDescent="0.2">
      <c r="D576" s="272"/>
      <c r="E576" s="273"/>
      <c r="F576" s="273"/>
      <c r="G576" s="273"/>
      <c r="H576" s="274"/>
      <c r="I576" s="293"/>
      <c r="J576" s="273"/>
    </row>
    <row r="577" spans="4:10" ht="16" x14ac:dyDescent="0.2">
      <c r="D577" s="272"/>
      <c r="E577" s="273"/>
      <c r="F577" s="273"/>
      <c r="G577" s="273"/>
      <c r="H577" s="274"/>
      <c r="I577" s="293"/>
      <c r="J577" s="273"/>
    </row>
    <row r="578" spans="4:10" ht="16" x14ac:dyDescent="0.2">
      <c r="D578" s="272"/>
      <c r="E578" s="273"/>
      <c r="F578" s="273"/>
      <c r="G578" s="273"/>
      <c r="H578" s="274"/>
      <c r="I578" s="293"/>
      <c r="J578" s="273"/>
    </row>
    <row r="579" spans="4:10" ht="16" x14ac:dyDescent="0.2">
      <c r="D579" s="272"/>
      <c r="E579" s="273"/>
      <c r="F579" s="273"/>
      <c r="G579" s="273"/>
      <c r="H579" s="274"/>
      <c r="I579" s="293"/>
      <c r="J579" s="273"/>
    </row>
    <row r="580" spans="4:10" ht="16" x14ac:dyDescent="0.2">
      <c r="D580" s="272"/>
      <c r="E580" s="273"/>
      <c r="F580" s="273"/>
      <c r="G580" s="273"/>
      <c r="H580" s="274"/>
      <c r="I580" s="293"/>
      <c r="J580" s="273"/>
    </row>
    <row r="581" spans="4:10" ht="16" x14ac:dyDescent="0.2">
      <c r="D581" s="272"/>
      <c r="E581" s="273"/>
      <c r="F581" s="273"/>
      <c r="G581" s="273"/>
      <c r="H581" s="274"/>
      <c r="I581" s="293"/>
      <c r="J581" s="273"/>
    </row>
    <row r="582" spans="4:10" ht="16" x14ac:dyDescent="0.2">
      <c r="D582" s="272"/>
      <c r="E582" s="273"/>
      <c r="F582" s="273"/>
      <c r="G582" s="273"/>
      <c r="H582" s="274"/>
      <c r="I582" s="293"/>
      <c r="J582" s="273"/>
    </row>
    <row r="583" spans="4:10" ht="16" x14ac:dyDescent="0.2">
      <c r="D583" s="272"/>
      <c r="E583" s="273"/>
      <c r="F583" s="273"/>
      <c r="G583" s="273"/>
      <c r="H583" s="274"/>
      <c r="I583" s="293"/>
      <c r="J583" s="273"/>
    </row>
    <row r="584" spans="4:10" ht="16" x14ac:dyDescent="0.2">
      <c r="D584" s="272"/>
      <c r="E584" s="273"/>
      <c r="F584" s="273"/>
      <c r="G584" s="273"/>
      <c r="H584" s="274"/>
      <c r="I584" s="293"/>
      <c r="J584" s="273"/>
    </row>
    <row r="585" spans="4:10" ht="16" x14ac:dyDescent="0.2">
      <c r="D585" s="272"/>
      <c r="E585" s="273"/>
      <c r="F585" s="273"/>
      <c r="G585" s="273"/>
      <c r="H585" s="274"/>
      <c r="I585" s="293"/>
      <c r="J585" s="273"/>
    </row>
    <row r="586" spans="4:10" ht="16" x14ac:dyDescent="0.2">
      <c r="D586" s="272"/>
      <c r="E586" s="273"/>
      <c r="F586" s="273"/>
      <c r="G586" s="273"/>
      <c r="H586" s="274"/>
      <c r="I586" s="293"/>
      <c r="J586" s="273"/>
    </row>
    <row r="587" spans="4:10" ht="16" x14ac:dyDescent="0.2">
      <c r="D587" s="272"/>
      <c r="E587" s="273"/>
      <c r="F587" s="273"/>
      <c r="G587" s="273"/>
      <c r="H587" s="274"/>
      <c r="I587" s="293"/>
      <c r="J587" s="273"/>
    </row>
    <row r="588" spans="4:10" ht="16" x14ac:dyDescent="0.2">
      <c r="D588" s="272"/>
      <c r="E588" s="273"/>
      <c r="F588" s="273"/>
      <c r="G588" s="273"/>
      <c r="H588" s="274"/>
      <c r="I588" s="293"/>
      <c r="J588" s="273"/>
    </row>
    <row r="589" spans="4:10" ht="16" x14ac:dyDescent="0.2">
      <c r="D589" s="272"/>
      <c r="E589" s="273"/>
      <c r="F589" s="273"/>
      <c r="G589" s="273"/>
      <c r="H589" s="274"/>
      <c r="I589" s="293"/>
      <c r="J589" s="273"/>
    </row>
    <row r="590" spans="4:10" ht="16" x14ac:dyDescent="0.2">
      <c r="D590" s="272"/>
      <c r="E590" s="273"/>
      <c r="F590" s="273"/>
      <c r="G590" s="273"/>
      <c r="H590" s="274"/>
      <c r="I590" s="293"/>
      <c r="J590" s="273"/>
    </row>
    <row r="591" spans="4:10" ht="16" x14ac:dyDescent="0.2">
      <c r="D591" s="272"/>
      <c r="E591" s="273"/>
      <c r="F591" s="273"/>
      <c r="G591" s="273"/>
      <c r="H591" s="274"/>
      <c r="I591" s="293"/>
      <c r="J591" s="273"/>
    </row>
    <row r="592" spans="4:10" ht="16" x14ac:dyDescent="0.2">
      <c r="D592" s="272"/>
      <c r="E592" s="273"/>
      <c r="F592" s="273"/>
      <c r="G592" s="273"/>
      <c r="H592" s="274"/>
      <c r="I592" s="293"/>
      <c r="J592" s="273"/>
    </row>
    <row r="593" spans="4:10" ht="16" x14ac:dyDescent="0.2">
      <c r="D593" s="272"/>
      <c r="E593" s="273"/>
      <c r="F593" s="273"/>
      <c r="G593" s="273"/>
      <c r="H593" s="274"/>
      <c r="I593" s="293"/>
      <c r="J593" s="273"/>
    </row>
    <row r="594" spans="4:10" ht="16" x14ac:dyDescent="0.2">
      <c r="D594" s="272"/>
      <c r="E594" s="273"/>
      <c r="F594" s="273"/>
      <c r="G594" s="273"/>
      <c r="H594" s="274"/>
      <c r="I594" s="293"/>
      <c r="J594" s="273"/>
    </row>
    <row r="595" spans="4:10" ht="16" x14ac:dyDescent="0.2">
      <c r="D595" s="272"/>
      <c r="E595" s="273"/>
      <c r="F595" s="273"/>
      <c r="G595" s="273"/>
      <c r="H595" s="274"/>
      <c r="I595" s="293"/>
      <c r="J595" s="273"/>
    </row>
    <row r="596" spans="4:10" ht="16" x14ac:dyDescent="0.2">
      <c r="D596" s="272"/>
      <c r="E596" s="273"/>
      <c r="F596" s="273"/>
      <c r="G596" s="273"/>
      <c r="H596" s="274"/>
      <c r="I596" s="293"/>
      <c r="J596" s="273"/>
    </row>
    <row r="597" spans="4:10" ht="16" x14ac:dyDescent="0.2">
      <c r="D597" s="272"/>
      <c r="E597" s="273"/>
      <c r="F597" s="273"/>
      <c r="G597" s="273"/>
      <c r="H597" s="274"/>
      <c r="I597" s="293"/>
      <c r="J597" s="273"/>
    </row>
    <row r="598" spans="4:10" ht="16" x14ac:dyDescent="0.2">
      <c r="D598" s="272"/>
      <c r="E598" s="273"/>
      <c r="F598" s="273"/>
      <c r="G598" s="273"/>
      <c r="H598" s="274"/>
      <c r="I598" s="293"/>
      <c r="J598" s="273"/>
    </row>
    <row r="599" spans="4:10" ht="16" x14ac:dyDescent="0.2">
      <c r="D599" s="272"/>
      <c r="E599" s="273"/>
      <c r="F599" s="273"/>
      <c r="G599" s="273"/>
      <c r="H599" s="274"/>
      <c r="I599" s="293"/>
      <c r="J599" s="273"/>
    </row>
    <row r="600" spans="4:10" ht="16" x14ac:dyDescent="0.2">
      <c r="D600" s="272"/>
      <c r="E600" s="273"/>
      <c r="F600" s="273"/>
      <c r="G600" s="273"/>
      <c r="H600" s="274"/>
      <c r="I600" s="293"/>
      <c r="J600" s="273"/>
    </row>
    <row r="601" spans="4:10" ht="16" x14ac:dyDescent="0.2">
      <c r="D601" s="272"/>
      <c r="E601" s="273"/>
      <c r="F601" s="273"/>
      <c r="G601" s="273"/>
      <c r="H601" s="274"/>
      <c r="I601" s="293"/>
      <c r="J601" s="273"/>
    </row>
    <row r="602" spans="4:10" ht="16" x14ac:dyDescent="0.2">
      <c r="D602" s="272"/>
      <c r="E602" s="273"/>
      <c r="F602" s="273"/>
      <c r="G602" s="273"/>
      <c r="H602" s="274"/>
      <c r="I602" s="293"/>
      <c r="J602" s="273"/>
    </row>
    <row r="603" spans="4:10" ht="16" x14ac:dyDescent="0.2">
      <c r="D603" s="272"/>
      <c r="E603" s="273"/>
      <c r="F603" s="273"/>
      <c r="G603" s="273"/>
      <c r="H603" s="274"/>
      <c r="I603" s="293"/>
      <c r="J603" s="273"/>
    </row>
    <row r="604" spans="4:10" ht="16" x14ac:dyDescent="0.2">
      <c r="D604" s="272"/>
      <c r="E604" s="273"/>
      <c r="F604" s="273"/>
      <c r="G604" s="273"/>
      <c r="H604" s="274"/>
      <c r="I604" s="293"/>
      <c r="J604" s="273"/>
    </row>
    <row r="605" spans="4:10" ht="16" x14ac:dyDescent="0.2">
      <c r="D605" s="272"/>
      <c r="E605" s="273"/>
      <c r="F605" s="273"/>
      <c r="G605" s="273"/>
      <c r="H605" s="274"/>
      <c r="I605" s="293"/>
      <c r="J605" s="273"/>
    </row>
    <row r="606" spans="4:10" ht="16" x14ac:dyDescent="0.2">
      <c r="D606" s="272"/>
      <c r="E606" s="273"/>
      <c r="F606" s="273"/>
      <c r="G606" s="273"/>
      <c r="H606" s="274"/>
      <c r="I606" s="293"/>
      <c r="J606" s="273"/>
    </row>
    <row r="607" spans="4:10" ht="16" x14ac:dyDescent="0.2">
      <c r="D607" s="272"/>
      <c r="E607" s="273"/>
      <c r="F607" s="273"/>
      <c r="G607" s="273"/>
      <c r="H607" s="274"/>
      <c r="I607" s="293"/>
      <c r="J607" s="273"/>
    </row>
    <row r="608" spans="4:10" ht="16" x14ac:dyDescent="0.2">
      <c r="D608" s="272"/>
      <c r="E608" s="273"/>
      <c r="F608" s="273"/>
      <c r="G608" s="273"/>
      <c r="H608" s="274"/>
      <c r="I608" s="293"/>
      <c r="J608" s="273"/>
    </row>
    <row r="609" spans="4:10" ht="16" x14ac:dyDescent="0.2">
      <c r="D609" s="272"/>
      <c r="E609" s="273"/>
      <c r="F609" s="273"/>
      <c r="G609" s="273"/>
      <c r="H609" s="274"/>
      <c r="I609" s="293"/>
      <c r="J609" s="273"/>
    </row>
    <row r="610" spans="4:10" ht="16" x14ac:dyDescent="0.2">
      <c r="D610" s="272"/>
      <c r="E610" s="273"/>
      <c r="F610" s="273"/>
      <c r="G610" s="273"/>
      <c r="H610" s="274"/>
      <c r="I610" s="293"/>
      <c r="J610" s="273"/>
    </row>
    <row r="611" spans="4:10" ht="16" x14ac:dyDescent="0.2">
      <c r="D611" s="272"/>
      <c r="E611" s="273"/>
      <c r="F611" s="273"/>
      <c r="G611" s="273"/>
      <c r="H611" s="274"/>
      <c r="I611" s="293"/>
      <c r="J611" s="273"/>
    </row>
    <row r="612" spans="4:10" ht="16" x14ac:dyDescent="0.2">
      <c r="D612" s="272"/>
      <c r="E612" s="273"/>
      <c r="F612" s="273"/>
      <c r="G612" s="273"/>
      <c r="H612" s="274"/>
      <c r="I612" s="293"/>
      <c r="J612" s="273"/>
    </row>
    <row r="613" spans="4:10" ht="16" x14ac:dyDescent="0.2">
      <c r="D613" s="272"/>
      <c r="E613" s="273"/>
      <c r="F613" s="273"/>
      <c r="G613" s="273"/>
      <c r="H613" s="274"/>
      <c r="I613" s="293"/>
      <c r="J613" s="273"/>
    </row>
    <row r="614" spans="4:10" ht="16" x14ac:dyDescent="0.2">
      <c r="D614" s="272"/>
      <c r="E614" s="273"/>
      <c r="F614" s="273"/>
      <c r="G614" s="273"/>
      <c r="H614" s="274"/>
      <c r="I614" s="293"/>
      <c r="J614" s="273"/>
    </row>
    <row r="615" spans="4:10" ht="16" x14ac:dyDescent="0.2">
      <c r="D615" s="272"/>
      <c r="E615" s="273"/>
      <c r="F615" s="273"/>
      <c r="G615" s="273"/>
      <c r="H615" s="274"/>
      <c r="I615" s="293"/>
      <c r="J615" s="273"/>
    </row>
    <row r="616" spans="4:10" ht="16" x14ac:dyDescent="0.2">
      <c r="D616" s="272"/>
      <c r="E616" s="273"/>
      <c r="F616" s="273"/>
      <c r="G616" s="273"/>
      <c r="H616" s="274"/>
      <c r="I616" s="293"/>
      <c r="J616" s="273"/>
    </row>
    <row r="617" spans="4:10" ht="16" x14ac:dyDescent="0.2">
      <c r="D617" s="272"/>
      <c r="E617" s="273"/>
      <c r="F617" s="273"/>
      <c r="G617" s="273"/>
      <c r="H617" s="274"/>
      <c r="I617" s="293"/>
      <c r="J617" s="273"/>
    </row>
    <row r="618" spans="4:10" ht="16" x14ac:dyDescent="0.2">
      <c r="D618" s="272"/>
      <c r="E618" s="273"/>
      <c r="F618" s="273"/>
      <c r="G618" s="273"/>
      <c r="H618" s="274"/>
      <c r="I618" s="293"/>
      <c r="J618" s="273"/>
    </row>
    <row r="619" spans="4:10" ht="16" x14ac:dyDescent="0.2">
      <c r="D619" s="272"/>
      <c r="E619" s="273"/>
      <c r="F619" s="273"/>
      <c r="G619" s="273"/>
      <c r="H619" s="274"/>
      <c r="I619" s="293"/>
      <c r="J619" s="273"/>
    </row>
    <row r="620" spans="4:10" ht="16" x14ac:dyDescent="0.2">
      <c r="D620" s="272"/>
      <c r="E620" s="273"/>
      <c r="F620" s="273"/>
      <c r="G620" s="273"/>
      <c r="H620" s="274"/>
      <c r="I620" s="293"/>
      <c r="J620" s="273"/>
    </row>
    <row r="621" spans="4:10" ht="16" x14ac:dyDescent="0.2">
      <c r="D621" s="272"/>
      <c r="E621" s="273"/>
      <c r="F621" s="273"/>
      <c r="G621" s="273"/>
      <c r="H621" s="274"/>
      <c r="I621" s="293"/>
      <c r="J621" s="273"/>
    </row>
    <row r="622" spans="4:10" ht="16" x14ac:dyDescent="0.2">
      <c r="D622" s="272"/>
      <c r="E622" s="273"/>
      <c r="F622" s="273"/>
      <c r="G622" s="273"/>
      <c r="H622" s="274"/>
      <c r="I622" s="293"/>
      <c r="J622" s="273"/>
    </row>
    <row r="623" spans="4:10" ht="16" x14ac:dyDescent="0.2">
      <c r="D623" s="272"/>
      <c r="E623" s="273"/>
      <c r="F623" s="273"/>
      <c r="G623" s="273"/>
      <c r="H623" s="274"/>
      <c r="I623" s="293"/>
      <c r="J623" s="273"/>
    </row>
    <row r="624" spans="4:10" ht="16" x14ac:dyDescent="0.2">
      <c r="D624" s="272"/>
      <c r="E624" s="273"/>
      <c r="F624" s="273"/>
      <c r="G624" s="273"/>
      <c r="H624" s="274"/>
      <c r="I624" s="293"/>
      <c r="J624" s="273"/>
    </row>
    <row r="625" spans="4:10" ht="16" x14ac:dyDescent="0.2">
      <c r="D625" s="272"/>
      <c r="E625" s="273"/>
      <c r="F625" s="273"/>
      <c r="G625" s="273"/>
      <c r="H625" s="274"/>
      <c r="I625" s="293"/>
      <c r="J625" s="273"/>
    </row>
    <row r="626" spans="4:10" ht="16" x14ac:dyDescent="0.2">
      <c r="D626" s="272"/>
      <c r="E626" s="273"/>
      <c r="F626" s="273"/>
      <c r="G626" s="273"/>
      <c r="H626" s="274"/>
      <c r="I626" s="293"/>
      <c r="J626" s="273"/>
    </row>
    <row r="627" spans="4:10" ht="16" x14ac:dyDescent="0.2">
      <c r="D627" s="272"/>
      <c r="E627" s="273"/>
      <c r="F627" s="273"/>
      <c r="G627" s="273"/>
      <c r="H627" s="274"/>
      <c r="I627" s="293"/>
      <c r="J627" s="273"/>
    </row>
    <row r="628" spans="4:10" ht="16" x14ac:dyDescent="0.2">
      <c r="D628" s="272"/>
      <c r="E628" s="273"/>
      <c r="F628" s="273"/>
      <c r="G628" s="273"/>
      <c r="H628" s="274"/>
      <c r="I628" s="293"/>
      <c r="J628" s="273"/>
    </row>
    <row r="629" spans="4:10" ht="16" x14ac:dyDescent="0.2">
      <c r="D629" s="272"/>
      <c r="E629" s="273"/>
      <c r="F629" s="273"/>
      <c r="G629" s="273"/>
      <c r="H629" s="274"/>
      <c r="I629" s="293"/>
      <c r="J629" s="273"/>
    </row>
    <row r="630" spans="4:10" ht="16" x14ac:dyDescent="0.2">
      <c r="D630" s="272"/>
      <c r="E630" s="273"/>
      <c r="F630" s="273"/>
      <c r="G630" s="273"/>
      <c r="H630" s="274"/>
      <c r="I630" s="293"/>
      <c r="J630" s="273"/>
    </row>
    <row r="631" spans="4:10" ht="16" x14ac:dyDescent="0.2">
      <c r="D631" s="272"/>
      <c r="E631" s="273"/>
      <c r="F631" s="273"/>
      <c r="G631" s="273"/>
      <c r="H631" s="274"/>
      <c r="I631" s="293"/>
      <c r="J631" s="273"/>
    </row>
    <row r="632" spans="4:10" ht="16" x14ac:dyDescent="0.2">
      <c r="D632" s="272"/>
      <c r="E632" s="273"/>
      <c r="F632" s="273"/>
      <c r="G632" s="273"/>
      <c r="H632" s="274"/>
      <c r="I632" s="293"/>
      <c r="J632" s="273"/>
    </row>
    <row r="633" spans="4:10" ht="16" x14ac:dyDescent="0.2">
      <c r="D633" s="272"/>
      <c r="E633" s="273"/>
      <c r="F633" s="273"/>
      <c r="G633" s="273"/>
      <c r="H633" s="274"/>
      <c r="I633" s="293"/>
      <c r="J633" s="273"/>
    </row>
    <row r="634" spans="4:10" ht="16" x14ac:dyDescent="0.2">
      <c r="D634" s="272"/>
      <c r="E634" s="273"/>
      <c r="F634" s="273"/>
      <c r="G634" s="273"/>
      <c r="H634" s="274"/>
      <c r="I634" s="293"/>
      <c r="J634" s="273"/>
    </row>
    <row r="635" spans="4:10" ht="16" x14ac:dyDescent="0.2">
      <c r="D635" s="272"/>
      <c r="E635" s="273"/>
      <c r="F635" s="273"/>
      <c r="G635" s="273"/>
      <c r="H635" s="274"/>
      <c r="I635" s="293"/>
      <c r="J635" s="273"/>
    </row>
    <row r="636" spans="4:10" ht="16" x14ac:dyDescent="0.2">
      <c r="D636" s="272"/>
      <c r="E636" s="273"/>
      <c r="F636" s="273"/>
      <c r="G636" s="273"/>
      <c r="H636" s="274"/>
      <c r="I636" s="293"/>
      <c r="J636" s="273"/>
    </row>
    <row r="637" spans="4:10" ht="16" x14ac:dyDescent="0.2">
      <c r="D637" s="272"/>
      <c r="E637" s="273"/>
      <c r="F637" s="273"/>
      <c r="G637" s="273"/>
      <c r="H637" s="274"/>
      <c r="I637" s="293"/>
      <c r="J637" s="273"/>
    </row>
    <row r="638" spans="4:10" ht="16" x14ac:dyDescent="0.2">
      <c r="D638" s="272"/>
      <c r="E638" s="273"/>
      <c r="F638" s="273"/>
      <c r="G638" s="273"/>
      <c r="H638" s="274"/>
      <c r="I638" s="293"/>
      <c r="J638" s="273"/>
    </row>
    <row r="639" spans="4:10" ht="16" x14ac:dyDescent="0.2">
      <c r="D639" s="272"/>
      <c r="E639" s="273"/>
      <c r="F639" s="273"/>
      <c r="G639" s="273"/>
      <c r="H639" s="274"/>
      <c r="I639" s="293"/>
      <c r="J639" s="273"/>
    </row>
    <row r="640" spans="4:10" ht="16" x14ac:dyDescent="0.2">
      <c r="D640" s="272"/>
      <c r="E640" s="273"/>
      <c r="F640" s="273"/>
      <c r="G640" s="273"/>
      <c r="H640" s="274"/>
      <c r="I640" s="293"/>
      <c r="J640" s="273"/>
    </row>
    <row r="641" spans="4:10" ht="16" x14ac:dyDescent="0.2">
      <c r="D641" s="272"/>
      <c r="E641" s="273"/>
      <c r="F641" s="273"/>
      <c r="G641" s="273"/>
      <c r="H641" s="274"/>
      <c r="I641" s="293"/>
      <c r="J641" s="273"/>
    </row>
    <row r="642" spans="4:10" ht="16" x14ac:dyDescent="0.2">
      <c r="D642" s="272"/>
      <c r="E642" s="273"/>
      <c r="F642" s="273"/>
      <c r="G642" s="273"/>
      <c r="H642" s="274"/>
      <c r="I642" s="293"/>
      <c r="J642" s="273"/>
    </row>
    <row r="643" spans="4:10" ht="16" x14ac:dyDescent="0.2">
      <c r="D643" s="272"/>
      <c r="E643" s="273"/>
      <c r="F643" s="273"/>
      <c r="G643" s="273"/>
      <c r="H643" s="274"/>
      <c r="I643" s="293"/>
      <c r="J643" s="273"/>
    </row>
    <row r="644" spans="4:10" ht="16" x14ac:dyDescent="0.2">
      <c r="D644" s="272"/>
      <c r="E644" s="273"/>
      <c r="F644" s="273"/>
      <c r="G644" s="273"/>
      <c r="H644" s="274"/>
      <c r="I644" s="293"/>
      <c r="J644" s="273"/>
    </row>
    <row r="645" spans="4:10" ht="16" x14ac:dyDescent="0.2">
      <c r="D645" s="272"/>
      <c r="E645" s="273"/>
      <c r="F645" s="273"/>
      <c r="G645" s="273"/>
      <c r="H645" s="274"/>
      <c r="I645" s="293"/>
      <c r="J645" s="273"/>
    </row>
    <row r="646" spans="4:10" ht="16" x14ac:dyDescent="0.2">
      <c r="D646" s="272"/>
      <c r="E646" s="273"/>
      <c r="F646" s="273"/>
      <c r="G646" s="273"/>
      <c r="H646" s="274"/>
      <c r="I646" s="293"/>
      <c r="J646" s="273"/>
    </row>
    <row r="647" spans="4:10" ht="16" x14ac:dyDescent="0.2">
      <c r="D647" s="272"/>
      <c r="E647" s="273"/>
      <c r="F647" s="273"/>
      <c r="G647" s="273"/>
      <c r="H647" s="274"/>
      <c r="I647" s="293"/>
      <c r="J647" s="273"/>
    </row>
    <row r="648" spans="4:10" ht="16" x14ac:dyDescent="0.2">
      <c r="D648" s="272"/>
      <c r="E648" s="273"/>
      <c r="F648" s="273"/>
      <c r="G648" s="273"/>
      <c r="H648" s="274"/>
      <c r="I648" s="293"/>
      <c r="J648" s="273"/>
    </row>
    <row r="649" spans="4:10" ht="16" x14ac:dyDescent="0.2">
      <c r="D649" s="272"/>
      <c r="E649" s="273"/>
      <c r="F649" s="273"/>
      <c r="G649" s="273"/>
      <c r="H649" s="274"/>
      <c r="I649" s="293"/>
      <c r="J649" s="273"/>
    </row>
    <row r="650" spans="4:10" ht="16" x14ac:dyDescent="0.2">
      <c r="D650" s="272"/>
      <c r="E650" s="273"/>
      <c r="F650" s="273"/>
      <c r="G650" s="273"/>
      <c r="H650" s="274"/>
      <c r="I650" s="293"/>
      <c r="J650" s="273"/>
    </row>
    <row r="651" spans="4:10" ht="16" x14ac:dyDescent="0.2">
      <c r="D651" s="272"/>
      <c r="E651" s="273"/>
      <c r="F651" s="273"/>
      <c r="G651" s="273"/>
      <c r="H651" s="274"/>
      <c r="I651" s="293"/>
      <c r="J651" s="273"/>
    </row>
    <row r="652" spans="4:10" ht="16" x14ac:dyDescent="0.2">
      <c r="D652" s="272"/>
      <c r="E652" s="273"/>
      <c r="F652" s="273"/>
      <c r="G652" s="273"/>
      <c r="H652" s="274"/>
      <c r="I652" s="293"/>
      <c r="J652" s="273"/>
    </row>
    <row r="653" spans="4:10" ht="16" x14ac:dyDescent="0.2">
      <c r="D653" s="272"/>
      <c r="E653" s="273"/>
      <c r="F653" s="273"/>
      <c r="G653" s="273"/>
      <c r="H653" s="274"/>
      <c r="I653" s="293"/>
      <c r="J653" s="273"/>
    </row>
    <row r="654" spans="4:10" ht="16" x14ac:dyDescent="0.2">
      <c r="D654" s="272"/>
      <c r="E654" s="273"/>
      <c r="F654" s="273"/>
      <c r="G654" s="273"/>
      <c r="H654" s="274"/>
      <c r="I654" s="293"/>
      <c r="J654" s="273"/>
    </row>
    <row r="655" spans="4:10" ht="16" x14ac:dyDescent="0.2">
      <c r="D655" s="272"/>
      <c r="E655" s="273"/>
      <c r="F655" s="273"/>
      <c r="G655" s="273"/>
      <c r="H655" s="274"/>
      <c r="I655" s="293"/>
      <c r="J655" s="273"/>
    </row>
    <row r="656" spans="4:10" ht="16" x14ac:dyDescent="0.2">
      <c r="D656" s="272"/>
      <c r="E656" s="273"/>
      <c r="F656" s="273"/>
      <c r="G656" s="273"/>
      <c r="H656" s="274"/>
      <c r="I656" s="293"/>
      <c r="J656" s="273"/>
    </row>
    <row r="657" spans="4:10" ht="16" x14ac:dyDescent="0.2">
      <c r="D657" s="272"/>
      <c r="E657" s="273"/>
      <c r="F657" s="273"/>
      <c r="G657" s="273"/>
      <c r="H657" s="274"/>
      <c r="I657" s="293"/>
      <c r="J657" s="273"/>
    </row>
    <row r="658" spans="4:10" ht="16" x14ac:dyDescent="0.2">
      <c r="D658" s="272"/>
      <c r="E658" s="273"/>
      <c r="F658" s="273"/>
      <c r="G658" s="273"/>
      <c r="H658" s="274"/>
      <c r="I658" s="293"/>
      <c r="J658" s="273"/>
    </row>
    <row r="659" spans="4:10" ht="16" x14ac:dyDescent="0.2">
      <c r="D659" s="272"/>
      <c r="E659" s="273"/>
      <c r="F659" s="273"/>
      <c r="G659" s="273"/>
      <c r="H659" s="274"/>
      <c r="I659" s="293"/>
      <c r="J659" s="273"/>
    </row>
    <row r="660" spans="4:10" ht="16" x14ac:dyDescent="0.2">
      <c r="D660" s="272"/>
      <c r="E660" s="273"/>
      <c r="F660" s="273"/>
      <c r="G660" s="273"/>
      <c r="H660" s="274"/>
      <c r="I660" s="293"/>
      <c r="J660" s="273"/>
    </row>
    <row r="661" spans="4:10" ht="16" x14ac:dyDescent="0.2">
      <c r="D661" s="272"/>
      <c r="E661" s="273"/>
      <c r="F661" s="273"/>
      <c r="G661" s="273"/>
      <c r="H661" s="274"/>
      <c r="I661" s="293"/>
      <c r="J661" s="273"/>
    </row>
    <row r="662" spans="4:10" ht="16" x14ac:dyDescent="0.2">
      <c r="D662" s="272"/>
      <c r="E662" s="273"/>
      <c r="F662" s="273"/>
      <c r="G662" s="273"/>
      <c r="H662" s="274"/>
      <c r="I662" s="293"/>
      <c r="J662" s="273"/>
    </row>
    <row r="663" spans="4:10" ht="16" x14ac:dyDescent="0.2">
      <c r="D663" s="272"/>
      <c r="E663" s="273"/>
      <c r="F663" s="273"/>
      <c r="G663" s="273"/>
      <c r="H663" s="274"/>
      <c r="I663" s="293"/>
      <c r="J663" s="273"/>
    </row>
    <row r="664" spans="4:10" ht="16" x14ac:dyDescent="0.2">
      <c r="D664" s="272"/>
      <c r="E664" s="273"/>
      <c r="F664" s="273"/>
      <c r="G664" s="273"/>
      <c r="H664" s="274"/>
      <c r="I664" s="293"/>
      <c r="J664" s="273"/>
    </row>
    <row r="665" spans="4:10" ht="16" x14ac:dyDescent="0.2">
      <c r="D665" s="272"/>
      <c r="E665" s="273"/>
      <c r="F665" s="273"/>
      <c r="G665" s="273"/>
      <c r="H665" s="274"/>
      <c r="I665" s="293"/>
      <c r="J665" s="273"/>
    </row>
    <row r="666" spans="4:10" ht="16" x14ac:dyDescent="0.2">
      <c r="D666" s="272"/>
      <c r="E666" s="273"/>
      <c r="F666" s="273"/>
      <c r="G666" s="273"/>
      <c r="H666" s="274"/>
      <c r="I666" s="293"/>
      <c r="J666" s="273"/>
    </row>
    <row r="667" spans="4:10" ht="16" x14ac:dyDescent="0.2">
      <c r="D667" s="272"/>
      <c r="E667" s="273"/>
      <c r="F667" s="273"/>
      <c r="G667" s="273"/>
      <c r="H667" s="274"/>
      <c r="I667" s="293"/>
      <c r="J667" s="273"/>
    </row>
    <row r="668" spans="4:10" ht="16" x14ac:dyDescent="0.2">
      <c r="D668" s="272"/>
      <c r="E668" s="273"/>
      <c r="F668" s="273"/>
      <c r="G668" s="273"/>
      <c r="H668" s="274"/>
      <c r="I668" s="293"/>
      <c r="J668" s="273"/>
    </row>
    <row r="669" spans="4:10" ht="16" x14ac:dyDescent="0.2">
      <c r="D669" s="272"/>
      <c r="E669" s="273"/>
      <c r="F669" s="273"/>
      <c r="G669" s="273"/>
      <c r="H669" s="274"/>
      <c r="I669" s="293"/>
      <c r="J669" s="273"/>
    </row>
    <row r="670" spans="4:10" ht="16" x14ac:dyDescent="0.2">
      <c r="D670" s="272"/>
      <c r="E670" s="273"/>
      <c r="F670" s="273"/>
      <c r="G670" s="273"/>
      <c r="H670" s="274"/>
      <c r="I670" s="293"/>
      <c r="J670" s="273"/>
    </row>
    <row r="671" spans="4:10" ht="16" x14ac:dyDescent="0.2">
      <c r="D671" s="272"/>
      <c r="E671" s="273"/>
      <c r="F671" s="273"/>
      <c r="G671" s="273"/>
      <c r="H671" s="274"/>
      <c r="I671" s="293"/>
      <c r="J671" s="273"/>
    </row>
    <row r="672" spans="4:10" ht="16" x14ac:dyDescent="0.2">
      <c r="D672" s="272"/>
      <c r="E672" s="273"/>
      <c r="F672" s="273"/>
      <c r="G672" s="273"/>
      <c r="H672" s="274"/>
      <c r="I672" s="293"/>
      <c r="J672" s="273"/>
    </row>
    <row r="673" spans="4:10" ht="16" x14ac:dyDescent="0.2">
      <c r="D673" s="272"/>
      <c r="E673" s="273"/>
      <c r="F673" s="273"/>
      <c r="G673" s="273"/>
      <c r="H673" s="274"/>
      <c r="I673" s="293"/>
      <c r="J673" s="273"/>
    </row>
    <row r="674" spans="4:10" ht="16" x14ac:dyDescent="0.2">
      <c r="D674" s="272"/>
      <c r="E674" s="273"/>
      <c r="F674" s="273"/>
      <c r="G674" s="273"/>
      <c r="H674" s="274"/>
      <c r="I674" s="293"/>
      <c r="J674" s="273"/>
    </row>
    <row r="675" spans="4:10" ht="16" x14ac:dyDescent="0.2">
      <c r="D675" s="272"/>
      <c r="E675" s="273"/>
      <c r="F675" s="273"/>
      <c r="G675" s="273"/>
      <c r="H675" s="274"/>
      <c r="I675" s="293"/>
      <c r="J675" s="273"/>
    </row>
    <row r="676" spans="4:10" ht="16" x14ac:dyDescent="0.2">
      <c r="D676" s="272"/>
      <c r="E676" s="273"/>
      <c r="F676" s="273"/>
      <c r="G676" s="273"/>
      <c r="H676" s="274"/>
      <c r="I676" s="293"/>
      <c r="J676" s="273"/>
    </row>
    <row r="677" spans="4:10" ht="16" x14ac:dyDescent="0.2">
      <c r="D677" s="272"/>
      <c r="E677" s="273"/>
      <c r="F677" s="273"/>
      <c r="G677" s="273"/>
      <c r="H677" s="274"/>
      <c r="I677" s="293"/>
      <c r="J677" s="273"/>
    </row>
    <row r="678" spans="4:10" ht="16" x14ac:dyDescent="0.2">
      <c r="D678" s="272"/>
      <c r="E678" s="273"/>
      <c r="F678" s="273"/>
      <c r="G678" s="273"/>
      <c r="H678" s="274"/>
      <c r="I678" s="293"/>
      <c r="J678" s="273"/>
    </row>
    <row r="679" spans="4:10" ht="16" x14ac:dyDescent="0.2">
      <c r="D679" s="272"/>
      <c r="E679" s="273"/>
      <c r="F679" s="273"/>
      <c r="G679" s="273"/>
      <c r="H679" s="274"/>
      <c r="I679" s="293"/>
      <c r="J679" s="273"/>
    </row>
    <row r="680" spans="4:10" ht="16" x14ac:dyDescent="0.2">
      <c r="D680" s="272"/>
      <c r="E680" s="273"/>
      <c r="F680" s="273"/>
      <c r="G680" s="273"/>
      <c r="H680" s="274"/>
      <c r="I680" s="293"/>
      <c r="J680" s="273"/>
    </row>
    <row r="681" spans="4:10" ht="16" x14ac:dyDescent="0.2">
      <c r="D681" s="272"/>
      <c r="E681" s="273"/>
      <c r="F681" s="273"/>
      <c r="G681" s="273"/>
      <c r="H681" s="274"/>
      <c r="I681" s="293"/>
      <c r="J681" s="273"/>
    </row>
    <row r="682" spans="4:10" ht="16" x14ac:dyDescent="0.2">
      <c r="D682" s="272"/>
      <c r="E682" s="273"/>
      <c r="F682" s="273"/>
      <c r="G682" s="273"/>
      <c r="H682" s="274"/>
      <c r="I682" s="293"/>
      <c r="J682" s="273"/>
    </row>
    <row r="683" spans="4:10" ht="16" x14ac:dyDescent="0.2">
      <c r="D683" s="272"/>
      <c r="E683" s="273"/>
      <c r="F683" s="273"/>
      <c r="G683" s="273"/>
      <c r="H683" s="274"/>
      <c r="I683" s="293"/>
      <c r="J683" s="273"/>
    </row>
    <row r="684" spans="4:10" ht="16" x14ac:dyDescent="0.2">
      <c r="D684" s="272"/>
      <c r="E684" s="273"/>
      <c r="F684" s="273"/>
      <c r="G684" s="273"/>
      <c r="H684" s="274"/>
      <c r="I684" s="293"/>
      <c r="J684" s="273"/>
    </row>
    <row r="685" spans="4:10" ht="16" x14ac:dyDescent="0.2">
      <c r="D685" s="272"/>
      <c r="E685" s="273"/>
      <c r="F685" s="273"/>
      <c r="G685" s="273"/>
      <c r="H685" s="274"/>
      <c r="I685" s="293"/>
      <c r="J685" s="273"/>
    </row>
    <row r="686" spans="4:10" ht="16" x14ac:dyDescent="0.2">
      <c r="D686" s="272"/>
      <c r="E686" s="273"/>
      <c r="F686" s="273"/>
      <c r="G686" s="273"/>
      <c r="H686" s="274"/>
      <c r="I686" s="293"/>
      <c r="J686" s="273"/>
    </row>
    <row r="687" spans="4:10" ht="16" x14ac:dyDescent="0.2">
      <c r="D687" s="272"/>
      <c r="E687" s="273"/>
      <c r="F687" s="273"/>
      <c r="G687" s="273"/>
      <c r="H687" s="274"/>
      <c r="I687" s="293"/>
      <c r="J687" s="273"/>
    </row>
    <row r="688" spans="4:10" ht="16" x14ac:dyDescent="0.2">
      <c r="D688" s="272"/>
      <c r="E688" s="273"/>
      <c r="F688" s="273"/>
      <c r="G688" s="273"/>
      <c r="H688" s="274"/>
      <c r="I688" s="293"/>
      <c r="J688" s="273"/>
    </row>
    <row r="689" spans="4:10" ht="16" x14ac:dyDescent="0.2">
      <c r="D689" s="272"/>
      <c r="E689" s="273"/>
      <c r="F689" s="273"/>
      <c r="G689" s="273"/>
      <c r="H689" s="274"/>
      <c r="I689" s="293"/>
      <c r="J689" s="273"/>
    </row>
    <row r="690" spans="4:10" ht="16" x14ac:dyDescent="0.2">
      <c r="D690" s="272"/>
      <c r="E690" s="273"/>
      <c r="F690" s="273"/>
      <c r="G690" s="273"/>
      <c r="H690" s="274"/>
      <c r="I690" s="293"/>
      <c r="J690" s="273"/>
    </row>
    <row r="691" spans="4:10" ht="16" x14ac:dyDescent="0.2">
      <c r="D691" s="272"/>
      <c r="E691" s="273"/>
      <c r="F691" s="273"/>
      <c r="G691" s="273"/>
      <c r="H691" s="274"/>
      <c r="I691" s="293"/>
      <c r="J691" s="273"/>
    </row>
    <row r="692" spans="4:10" ht="16" x14ac:dyDescent="0.2">
      <c r="D692" s="272"/>
      <c r="E692" s="273"/>
      <c r="F692" s="273"/>
      <c r="G692" s="273"/>
      <c r="H692" s="274"/>
      <c r="I692" s="293"/>
      <c r="J692" s="273"/>
    </row>
    <row r="693" spans="4:10" ht="16" x14ac:dyDescent="0.2">
      <c r="D693" s="272"/>
      <c r="E693" s="273"/>
      <c r="F693" s="273"/>
      <c r="G693" s="273"/>
      <c r="H693" s="274"/>
      <c r="I693" s="293"/>
      <c r="J693" s="273"/>
    </row>
    <row r="694" spans="4:10" ht="16" x14ac:dyDescent="0.2">
      <c r="D694" s="272"/>
      <c r="E694" s="273"/>
      <c r="F694" s="273"/>
      <c r="G694" s="273"/>
      <c r="H694" s="274"/>
      <c r="I694" s="293"/>
      <c r="J694" s="273"/>
    </row>
    <row r="695" spans="4:10" ht="16" x14ac:dyDescent="0.2">
      <c r="D695" s="272"/>
      <c r="E695" s="273"/>
      <c r="F695" s="273"/>
      <c r="G695" s="273"/>
      <c r="H695" s="274"/>
      <c r="I695" s="293"/>
      <c r="J695" s="273"/>
    </row>
    <row r="696" spans="4:10" ht="16" x14ac:dyDescent="0.2">
      <c r="D696" s="272"/>
      <c r="E696" s="273"/>
      <c r="F696" s="273"/>
      <c r="G696" s="273"/>
      <c r="H696" s="274"/>
      <c r="I696" s="293"/>
      <c r="J696" s="273"/>
    </row>
    <row r="697" spans="4:10" ht="16" x14ac:dyDescent="0.2">
      <c r="D697" s="272"/>
      <c r="E697" s="273"/>
      <c r="F697" s="273"/>
      <c r="G697" s="273"/>
      <c r="H697" s="274"/>
      <c r="I697" s="293"/>
      <c r="J697" s="273"/>
    </row>
    <row r="698" spans="4:10" ht="16" x14ac:dyDescent="0.2">
      <c r="D698" s="272"/>
      <c r="E698" s="273"/>
      <c r="F698" s="273"/>
      <c r="G698" s="273"/>
      <c r="H698" s="274"/>
      <c r="I698" s="293"/>
      <c r="J698" s="273"/>
    </row>
    <row r="699" spans="4:10" ht="16" x14ac:dyDescent="0.2">
      <c r="D699" s="272"/>
      <c r="E699" s="273"/>
      <c r="F699" s="273"/>
      <c r="G699" s="273"/>
      <c r="H699" s="274"/>
      <c r="I699" s="293"/>
      <c r="J699" s="273"/>
    </row>
    <row r="700" spans="4:10" ht="16" x14ac:dyDescent="0.2">
      <c r="D700" s="272"/>
      <c r="E700" s="273"/>
      <c r="F700" s="273"/>
      <c r="G700" s="273"/>
      <c r="H700" s="274"/>
      <c r="I700" s="293"/>
      <c r="J700" s="273"/>
    </row>
    <row r="701" spans="4:10" ht="16" x14ac:dyDescent="0.2">
      <c r="D701" s="272"/>
      <c r="E701" s="273"/>
      <c r="F701" s="273"/>
      <c r="G701" s="273"/>
      <c r="H701" s="274"/>
      <c r="I701" s="293"/>
      <c r="J701" s="273"/>
    </row>
    <row r="702" spans="4:10" ht="16" x14ac:dyDescent="0.2">
      <c r="D702" s="272"/>
      <c r="E702" s="273"/>
      <c r="F702" s="273"/>
      <c r="G702" s="273"/>
      <c r="H702" s="274"/>
      <c r="I702" s="293"/>
      <c r="J702" s="273"/>
    </row>
    <row r="703" spans="4:10" ht="16" x14ac:dyDescent="0.2">
      <c r="D703" s="272"/>
      <c r="E703" s="273"/>
      <c r="F703" s="273"/>
      <c r="G703" s="273"/>
      <c r="H703" s="274"/>
      <c r="I703" s="293"/>
      <c r="J703" s="273"/>
    </row>
    <row r="704" spans="4:10" ht="16" x14ac:dyDescent="0.2">
      <c r="D704" s="272"/>
      <c r="E704" s="273"/>
      <c r="F704" s="273"/>
      <c r="G704" s="273"/>
      <c r="H704" s="274"/>
      <c r="I704" s="293"/>
      <c r="J704" s="273"/>
    </row>
    <row r="705" spans="4:10" ht="16" x14ac:dyDescent="0.2">
      <c r="D705" s="272"/>
      <c r="E705" s="273"/>
      <c r="F705" s="273"/>
      <c r="G705" s="273"/>
      <c r="H705" s="274"/>
      <c r="I705" s="293"/>
      <c r="J705" s="273"/>
    </row>
    <row r="706" spans="4:10" ht="16" x14ac:dyDescent="0.2">
      <c r="D706" s="272"/>
      <c r="E706" s="273"/>
      <c r="F706" s="273"/>
      <c r="G706" s="273"/>
      <c r="H706" s="274"/>
      <c r="I706" s="293"/>
      <c r="J706" s="273"/>
    </row>
    <row r="707" spans="4:10" ht="16" x14ac:dyDescent="0.2">
      <c r="D707" s="272"/>
      <c r="E707" s="273"/>
      <c r="F707" s="273"/>
      <c r="G707" s="273"/>
      <c r="H707" s="274"/>
      <c r="I707" s="293"/>
      <c r="J707" s="273"/>
    </row>
    <row r="708" spans="4:10" ht="16" x14ac:dyDescent="0.2">
      <c r="D708" s="272"/>
      <c r="E708" s="273"/>
      <c r="F708" s="273"/>
      <c r="G708" s="273"/>
      <c r="H708" s="274"/>
      <c r="I708" s="293"/>
      <c r="J708" s="273"/>
    </row>
    <row r="709" spans="4:10" ht="16" x14ac:dyDescent="0.2">
      <c r="D709" s="272"/>
      <c r="E709" s="273"/>
      <c r="F709" s="273"/>
      <c r="G709" s="273"/>
      <c r="H709" s="274"/>
      <c r="I709" s="293"/>
      <c r="J709" s="273"/>
    </row>
    <row r="710" spans="4:10" ht="16" x14ac:dyDescent="0.2">
      <c r="D710" s="272"/>
      <c r="E710" s="273"/>
      <c r="F710" s="273"/>
      <c r="G710" s="273"/>
      <c r="H710" s="274"/>
      <c r="I710" s="293"/>
      <c r="J710" s="273"/>
    </row>
    <row r="711" spans="4:10" ht="16" x14ac:dyDescent="0.2">
      <c r="D711" s="272"/>
      <c r="E711" s="273"/>
      <c r="F711" s="273"/>
      <c r="G711" s="273"/>
      <c r="H711" s="274"/>
      <c r="I711" s="293"/>
      <c r="J711" s="273"/>
    </row>
    <row r="712" spans="4:10" ht="16" x14ac:dyDescent="0.2">
      <c r="D712" s="272"/>
      <c r="E712" s="273"/>
      <c r="F712" s="273"/>
      <c r="G712" s="273"/>
      <c r="H712" s="274"/>
      <c r="I712" s="293"/>
      <c r="J712" s="273"/>
    </row>
    <row r="713" spans="4:10" ht="16" x14ac:dyDescent="0.2">
      <c r="D713" s="272"/>
      <c r="E713" s="273"/>
      <c r="F713" s="273"/>
      <c r="G713" s="273"/>
      <c r="H713" s="274"/>
      <c r="I713" s="293"/>
      <c r="J713" s="273"/>
    </row>
    <row r="714" spans="4:10" ht="16" x14ac:dyDescent="0.2">
      <c r="D714" s="272"/>
      <c r="E714" s="273"/>
      <c r="F714" s="273"/>
      <c r="G714" s="273"/>
      <c r="H714" s="274"/>
      <c r="I714" s="293"/>
      <c r="J714" s="273"/>
    </row>
    <row r="715" spans="4:10" ht="16" x14ac:dyDescent="0.2">
      <c r="D715" s="272"/>
      <c r="E715" s="273"/>
      <c r="F715" s="273"/>
      <c r="G715" s="273"/>
      <c r="H715" s="274"/>
      <c r="I715" s="293"/>
      <c r="J715" s="273"/>
    </row>
    <row r="716" spans="4:10" ht="16" x14ac:dyDescent="0.2">
      <c r="D716" s="272"/>
      <c r="E716" s="273"/>
      <c r="F716" s="273"/>
      <c r="G716" s="273"/>
      <c r="H716" s="274"/>
      <c r="I716" s="293"/>
      <c r="J716" s="273"/>
    </row>
    <row r="717" spans="4:10" ht="16" x14ac:dyDescent="0.2">
      <c r="D717" s="272"/>
      <c r="E717" s="273"/>
      <c r="F717" s="273"/>
      <c r="G717" s="273"/>
      <c r="H717" s="274"/>
      <c r="I717" s="293"/>
      <c r="J717" s="273"/>
    </row>
    <row r="718" spans="4:10" ht="16" x14ac:dyDescent="0.2">
      <c r="D718" s="272"/>
      <c r="E718" s="273"/>
      <c r="F718" s="273"/>
      <c r="G718" s="273"/>
      <c r="H718" s="274"/>
      <c r="I718" s="293"/>
      <c r="J718" s="273"/>
    </row>
    <row r="719" spans="4:10" ht="16" x14ac:dyDescent="0.2">
      <c r="D719" s="272"/>
      <c r="E719" s="273"/>
      <c r="F719" s="273"/>
      <c r="G719" s="273"/>
      <c r="H719" s="274"/>
      <c r="I719" s="293"/>
      <c r="J719" s="273"/>
    </row>
    <row r="720" spans="4:10" ht="16" x14ac:dyDescent="0.2">
      <c r="D720" s="272"/>
      <c r="E720" s="273"/>
      <c r="F720" s="273"/>
      <c r="G720" s="273"/>
      <c r="H720" s="274"/>
      <c r="I720" s="293"/>
      <c r="J720" s="273"/>
    </row>
    <row r="721" spans="4:10" ht="16" x14ac:dyDescent="0.2">
      <c r="D721" s="272"/>
      <c r="E721" s="273"/>
      <c r="F721" s="273"/>
      <c r="G721" s="273"/>
      <c r="H721" s="274"/>
      <c r="I721" s="293"/>
      <c r="J721" s="273"/>
    </row>
    <row r="722" spans="4:10" ht="16" x14ac:dyDescent="0.2">
      <c r="D722" s="272"/>
      <c r="E722" s="273"/>
      <c r="F722" s="273"/>
      <c r="G722" s="273"/>
      <c r="H722" s="274"/>
      <c r="I722" s="293"/>
      <c r="J722" s="273"/>
    </row>
    <row r="723" spans="4:10" ht="16" x14ac:dyDescent="0.2">
      <c r="D723" s="272"/>
      <c r="E723" s="273"/>
      <c r="F723" s="273"/>
      <c r="G723" s="273"/>
      <c r="H723" s="274"/>
      <c r="I723" s="293"/>
      <c r="J723" s="273"/>
    </row>
    <row r="724" spans="4:10" ht="16" x14ac:dyDescent="0.2">
      <c r="D724" s="272"/>
      <c r="E724" s="273"/>
      <c r="F724" s="273"/>
      <c r="G724" s="273"/>
      <c r="H724" s="274"/>
      <c r="I724" s="293"/>
      <c r="J724" s="273"/>
    </row>
    <row r="725" spans="4:10" ht="16" x14ac:dyDescent="0.2">
      <c r="D725" s="272"/>
      <c r="E725" s="273"/>
      <c r="F725" s="273"/>
      <c r="G725" s="273"/>
      <c r="H725" s="274"/>
      <c r="I725" s="293"/>
      <c r="J725" s="273"/>
    </row>
    <row r="726" spans="4:10" ht="16" x14ac:dyDescent="0.2">
      <c r="D726" s="272"/>
      <c r="E726" s="273"/>
      <c r="F726" s="273"/>
      <c r="G726" s="273"/>
      <c r="H726" s="274"/>
      <c r="I726" s="293"/>
      <c r="J726" s="273"/>
    </row>
    <row r="727" spans="4:10" ht="16" x14ac:dyDescent="0.2">
      <c r="D727" s="272"/>
      <c r="E727" s="273"/>
      <c r="F727" s="273"/>
      <c r="G727" s="273"/>
      <c r="H727" s="274"/>
      <c r="I727" s="293"/>
      <c r="J727" s="273"/>
    </row>
    <row r="728" spans="4:10" ht="16" x14ac:dyDescent="0.2">
      <c r="D728" s="272"/>
      <c r="E728" s="273"/>
      <c r="F728" s="273"/>
      <c r="G728" s="273"/>
      <c r="H728" s="274"/>
      <c r="I728" s="293"/>
      <c r="J728" s="273"/>
    </row>
    <row r="729" spans="4:10" ht="16" x14ac:dyDescent="0.2">
      <c r="D729" s="272"/>
      <c r="E729" s="273"/>
      <c r="F729" s="273"/>
      <c r="G729" s="273"/>
      <c r="H729" s="274"/>
      <c r="I729" s="293"/>
      <c r="J729" s="273"/>
    </row>
    <row r="730" spans="4:10" ht="16" x14ac:dyDescent="0.2">
      <c r="D730" s="272"/>
      <c r="E730" s="273"/>
      <c r="F730" s="273"/>
      <c r="G730" s="273"/>
      <c r="H730" s="274"/>
      <c r="I730" s="293"/>
      <c r="J730" s="273"/>
    </row>
    <row r="731" spans="4:10" ht="16" x14ac:dyDescent="0.2">
      <c r="D731" s="272"/>
      <c r="E731" s="273"/>
      <c r="F731" s="273"/>
      <c r="G731" s="273"/>
      <c r="H731" s="274"/>
      <c r="I731" s="293"/>
      <c r="J731" s="273"/>
    </row>
    <row r="732" spans="4:10" ht="16" x14ac:dyDescent="0.2">
      <c r="D732" s="272"/>
      <c r="E732" s="273"/>
      <c r="F732" s="273"/>
      <c r="G732" s="273"/>
      <c r="H732" s="274"/>
      <c r="I732" s="293"/>
      <c r="J732" s="273"/>
    </row>
    <row r="733" spans="4:10" ht="16" x14ac:dyDescent="0.2">
      <c r="D733" s="272"/>
      <c r="E733" s="273"/>
      <c r="F733" s="273"/>
      <c r="G733" s="273"/>
      <c r="H733" s="274"/>
      <c r="I733" s="293"/>
      <c r="J733" s="273"/>
    </row>
    <row r="734" spans="4:10" ht="16" x14ac:dyDescent="0.2">
      <c r="D734" s="272"/>
      <c r="E734" s="273"/>
      <c r="F734" s="273"/>
      <c r="G734" s="273"/>
      <c r="H734" s="274"/>
      <c r="I734" s="293"/>
      <c r="J734" s="273"/>
    </row>
    <row r="735" spans="4:10" ht="16" x14ac:dyDescent="0.2">
      <c r="D735" s="272"/>
      <c r="E735" s="273"/>
      <c r="F735" s="273"/>
      <c r="G735" s="273"/>
      <c r="H735" s="274"/>
      <c r="I735" s="293"/>
      <c r="J735" s="273"/>
    </row>
    <row r="736" spans="4:10" ht="16" x14ac:dyDescent="0.2">
      <c r="D736" s="272"/>
      <c r="E736" s="273"/>
      <c r="F736" s="273"/>
      <c r="G736" s="273"/>
      <c r="H736" s="274"/>
      <c r="I736" s="293"/>
      <c r="J736" s="273"/>
    </row>
    <row r="737" spans="4:10" ht="16" x14ac:dyDescent="0.2">
      <c r="D737" s="272"/>
      <c r="E737" s="273"/>
      <c r="F737" s="273"/>
      <c r="G737" s="273"/>
      <c r="H737" s="274"/>
      <c r="I737" s="293"/>
      <c r="J737" s="273"/>
    </row>
    <row r="738" spans="4:10" ht="16" x14ac:dyDescent="0.2">
      <c r="D738" s="272"/>
      <c r="E738" s="273"/>
      <c r="F738" s="273"/>
      <c r="G738" s="273"/>
      <c r="H738" s="274"/>
      <c r="I738" s="293"/>
      <c r="J738" s="273"/>
    </row>
    <row r="739" spans="4:10" ht="16" x14ac:dyDescent="0.2">
      <c r="D739" s="272"/>
      <c r="E739" s="273"/>
      <c r="F739" s="273"/>
      <c r="G739" s="273"/>
      <c r="H739" s="274"/>
      <c r="I739" s="293"/>
      <c r="J739" s="273"/>
    </row>
    <row r="740" spans="4:10" ht="16" x14ac:dyDescent="0.2">
      <c r="D740" s="272"/>
      <c r="E740" s="273"/>
      <c r="F740" s="273"/>
      <c r="G740" s="273"/>
      <c r="H740" s="274"/>
      <c r="I740" s="293"/>
      <c r="J740" s="273"/>
    </row>
    <row r="741" spans="4:10" ht="16" x14ac:dyDescent="0.2">
      <c r="D741" s="272"/>
      <c r="E741" s="273"/>
      <c r="F741" s="273"/>
      <c r="G741" s="273"/>
      <c r="H741" s="274"/>
      <c r="I741" s="293"/>
      <c r="J741" s="273"/>
    </row>
    <row r="742" spans="4:10" ht="16" x14ac:dyDescent="0.2">
      <c r="D742" s="272"/>
      <c r="E742" s="273"/>
      <c r="F742" s="273"/>
      <c r="G742" s="273"/>
      <c r="H742" s="274"/>
      <c r="I742" s="293"/>
      <c r="J742" s="273"/>
    </row>
    <row r="743" spans="4:10" ht="16" x14ac:dyDescent="0.2">
      <c r="D743" s="272"/>
      <c r="E743" s="273"/>
      <c r="F743" s="273"/>
      <c r="G743" s="273"/>
      <c r="H743" s="274"/>
      <c r="I743" s="293"/>
      <c r="J743" s="273"/>
    </row>
    <row r="744" spans="4:10" ht="16" x14ac:dyDescent="0.2">
      <c r="D744" s="272"/>
      <c r="E744" s="273"/>
      <c r="F744" s="273"/>
      <c r="G744" s="273"/>
      <c r="H744" s="274"/>
      <c r="I744" s="293"/>
      <c r="J744" s="273"/>
    </row>
    <row r="745" spans="4:10" ht="16" x14ac:dyDescent="0.2">
      <c r="D745" s="272"/>
      <c r="E745" s="273"/>
      <c r="F745" s="273"/>
      <c r="G745" s="273"/>
      <c r="H745" s="274"/>
      <c r="I745" s="293"/>
      <c r="J745" s="273"/>
    </row>
    <row r="746" spans="4:10" ht="16" x14ac:dyDescent="0.2">
      <c r="D746" s="272"/>
      <c r="E746" s="273"/>
      <c r="F746" s="273"/>
      <c r="G746" s="273"/>
      <c r="H746" s="274"/>
      <c r="I746" s="293"/>
      <c r="J746" s="273"/>
    </row>
    <row r="747" spans="4:10" ht="16" x14ac:dyDescent="0.2">
      <c r="D747" s="272"/>
      <c r="E747" s="273"/>
      <c r="F747" s="273"/>
      <c r="G747" s="273"/>
      <c r="H747" s="274"/>
      <c r="I747" s="293"/>
      <c r="J747" s="273"/>
    </row>
    <row r="748" spans="4:10" ht="16" x14ac:dyDescent="0.2">
      <c r="D748" s="272"/>
      <c r="E748" s="273"/>
      <c r="F748" s="273"/>
      <c r="G748" s="273"/>
      <c r="H748" s="274"/>
      <c r="I748" s="293"/>
      <c r="J748" s="273"/>
    </row>
    <row r="749" spans="4:10" ht="16" x14ac:dyDescent="0.2">
      <c r="D749" s="272"/>
      <c r="E749" s="273"/>
      <c r="F749" s="273"/>
      <c r="G749" s="273"/>
      <c r="H749" s="274"/>
      <c r="I749" s="293"/>
      <c r="J749" s="273"/>
    </row>
    <row r="750" spans="4:10" ht="16" x14ac:dyDescent="0.2">
      <c r="D750" s="272"/>
      <c r="E750" s="273"/>
      <c r="F750" s="273"/>
      <c r="G750" s="273"/>
      <c r="H750" s="274"/>
      <c r="I750" s="293"/>
      <c r="J750" s="273"/>
    </row>
    <row r="751" spans="4:10" ht="16" x14ac:dyDescent="0.2">
      <c r="D751" s="272"/>
      <c r="E751" s="273"/>
      <c r="F751" s="273"/>
      <c r="G751" s="273"/>
      <c r="H751" s="274"/>
      <c r="I751" s="293"/>
      <c r="J751" s="273"/>
    </row>
    <row r="752" spans="4:10" ht="16" x14ac:dyDescent="0.2">
      <c r="D752" s="272"/>
      <c r="E752" s="273"/>
      <c r="F752" s="273"/>
      <c r="G752" s="273"/>
      <c r="H752" s="274"/>
      <c r="I752" s="293"/>
      <c r="J752" s="273"/>
    </row>
    <row r="753" spans="4:10" ht="16" x14ac:dyDescent="0.2">
      <c r="D753" s="272"/>
      <c r="E753" s="273"/>
      <c r="F753" s="273"/>
      <c r="G753" s="273"/>
      <c r="H753" s="274"/>
      <c r="I753" s="293"/>
      <c r="J753" s="273"/>
    </row>
    <row r="754" spans="4:10" ht="16" x14ac:dyDescent="0.2">
      <c r="D754" s="272"/>
      <c r="E754" s="273"/>
      <c r="F754" s="273"/>
      <c r="G754" s="273"/>
      <c r="H754" s="274"/>
      <c r="I754" s="293"/>
      <c r="J754" s="273"/>
    </row>
    <row r="755" spans="4:10" ht="16" x14ac:dyDescent="0.2">
      <c r="D755" s="272"/>
      <c r="E755" s="273"/>
      <c r="F755" s="273"/>
      <c r="G755" s="273"/>
      <c r="H755" s="274"/>
      <c r="I755" s="293"/>
      <c r="J755" s="273"/>
    </row>
    <row r="756" spans="4:10" ht="16" x14ac:dyDescent="0.2">
      <c r="D756" s="272"/>
      <c r="E756" s="273"/>
      <c r="F756" s="273"/>
      <c r="G756" s="273"/>
      <c r="H756" s="274"/>
      <c r="I756" s="293"/>
      <c r="J756" s="273"/>
    </row>
    <row r="757" spans="4:10" ht="16" x14ac:dyDescent="0.2">
      <c r="D757" s="272"/>
      <c r="E757" s="273"/>
      <c r="F757" s="273"/>
      <c r="G757" s="273"/>
      <c r="H757" s="274"/>
      <c r="I757" s="293"/>
      <c r="J757" s="273"/>
    </row>
    <row r="758" spans="4:10" ht="16" x14ac:dyDescent="0.2">
      <c r="D758" s="272"/>
      <c r="E758" s="273"/>
      <c r="F758" s="273"/>
      <c r="G758" s="273"/>
      <c r="H758" s="274"/>
      <c r="I758" s="293"/>
      <c r="J758" s="273"/>
    </row>
    <row r="759" spans="4:10" ht="16" x14ac:dyDescent="0.2">
      <c r="D759" s="272"/>
      <c r="E759" s="273"/>
      <c r="F759" s="273"/>
      <c r="G759" s="273"/>
      <c r="H759" s="274"/>
      <c r="I759" s="293"/>
      <c r="J759" s="273"/>
    </row>
    <row r="760" spans="4:10" ht="16" x14ac:dyDescent="0.2">
      <c r="D760" s="272"/>
      <c r="E760" s="273"/>
      <c r="F760" s="273"/>
      <c r="G760" s="273"/>
      <c r="H760" s="274"/>
      <c r="I760" s="293"/>
      <c r="J760" s="273"/>
    </row>
    <row r="761" spans="4:10" ht="16" x14ac:dyDescent="0.2">
      <c r="D761" s="272"/>
      <c r="E761" s="273"/>
      <c r="F761" s="273"/>
      <c r="G761" s="273"/>
      <c r="H761" s="274"/>
      <c r="I761" s="293"/>
      <c r="J761" s="273"/>
    </row>
    <row r="762" spans="4:10" ht="16" x14ac:dyDescent="0.2">
      <c r="D762" s="272"/>
      <c r="E762" s="273"/>
      <c r="F762" s="273"/>
      <c r="G762" s="273"/>
      <c r="H762" s="274"/>
      <c r="I762" s="293"/>
      <c r="J762" s="273"/>
    </row>
    <row r="763" spans="4:10" ht="16" x14ac:dyDescent="0.2">
      <c r="D763" s="272"/>
      <c r="E763" s="273"/>
      <c r="F763" s="273"/>
      <c r="G763" s="273"/>
      <c r="H763" s="274"/>
      <c r="I763" s="293"/>
      <c r="J763" s="273"/>
    </row>
    <row r="764" spans="4:10" ht="16" x14ac:dyDescent="0.2">
      <c r="D764" s="272"/>
      <c r="E764" s="273"/>
      <c r="F764" s="273"/>
      <c r="G764" s="273"/>
      <c r="H764" s="274"/>
      <c r="I764" s="293"/>
      <c r="J764" s="273"/>
    </row>
    <row r="765" spans="4:10" ht="16" x14ac:dyDescent="0.2">
      <c r="D765" s="272"/>
      <c r="E765" s="273"/>
      <c r="F765" s="273"/>
      <c r="G765" s="273"/>
      <c r="H765" s="274"/>
      <c r="I765" s="293"/>
      <c r="J765" s="273"/>
    </row>
    <row r="766" spans="4:10" ht="16" x14ac:dyDescent="0.2">
      <c r="D766" s="272"/>
      <c r="E766" s="273"/>
      <c r="F766" s="273"/>
      <c r="G766" s="273"/>
      <c r="H766" s="274"/>
      <c r="I766" s="293"/>
      <c r="J766" s="273"/>
    </row>
    <row r="767" spans="4:10" ht="16" x14ac:dyDescent="0.2">
      <c r="D767" s="272"/>
      <c r="E767" s="273"/>
      <c r="F767" s="273"/>
      <c r="G767" s="273"/>
      <c r="H767" s="274"/>
      <c r="I767" s="293"/>
      <c r="J767" s="273"/>
    </row>
    <row r="768" spans="4:10" ht="16" x14ac:dyDescent="0.2">
      <c r="D768" s="272"/>
      <c r="E768" s="273"/>
      <c r="F768" s="273"/>
      <c r="G768" s="273"/>
      <c r="H768" s="274"/>
      <c r="I768" s="293"/>
      <c r="J768" s="273"/>
    </row>
    <row r="769" spans="4:10" ht="16" x14ac:dyDescent="0.2">
      <c r="D769" s="272"/>
      <c r="E769" s="273"/>
      <c r="F769" s="273"/>
      <c r="G769" s="273"/>
      <c r="H769" s="274"/>
      <c r="I769" s="293"/>
      <c r="J769" s="273"/>
    </row>
    <row r="770" spans="4:10" ht="16" x14ac:dyDescent="0.2">
      <c r="D770" s="272"/>
      <c r="E770" s="273"/>
      <c r="F770" s="273"/>
      <c r="G770" s="273"/>
      <c r="H770" s="274"/>
      <c r="I770" s="293"/>
      <c r="J770" s="273"/>
    </row>
    <row r="771" spans="4:10" ht="16" x14ac:dyDescent="0.2">
      <c r="D771" s="272"/>
      <c r="E771" s="273"/>
      <c r="F771" s="273"/>
      <c r="G771" s="273"/>
      <c r="H771" s="274"/>
      <c r="I771" s="293"/>
      <c r="J771" s="273"/>
    </row>
    <row r="772" spans="4:10" ht="16" x14ac:dyDescent="0.2">
      <c r="D772" s="272"/>
      <c r="E772" s="273"/>
      <c r="F772" s="273"/>
      <c r="G772" s="273"/>
      <c r="H772" s="274"/>
      <c r="I772" s="293"/>
      <c r="J772" s="273"/>
    </row>
    <row r="773" spans="4:10" ht="16" x14ac:dyDescent="0.2">
      <c r="D773" s="272"/>
      <c r="E773" s="273"/>
      <c r="F773" s="273"/>
      <c r="G773" s="273"/>
      <c r="H773" s="274"/>
      <c r="I773" s="293"/>
      <c r="J773" s="273"/>
    </row>
    <row r="774" spans="4:10" ht="16" x14ac:dyDescent="0.2">
      <c r="D774" s="272"/>
      <c r="E774" s="273"/>
      <c r="F774" s="273"/>
      <c r="G774" s="273"/>
      <c r="H774" s="274"/>
      <c r="I774" s="293"/>
      <c r="J774" s="273"/>
    </row>
    <row r="775" spans="4:10" ht="16" x14ac:dyDescent="0.2">
      <c r="D775" s="272"/>
      <c r="E775" s="273"/>
      <c r="F775" s="273"/>
      <c r="G775" s="273"/>
      <c r="H775" s="274"/>
      <c r="I775" s="293"/>
      <c r="J775" s="273"/>
    </row>
    <row r="776" spans="4:10" ht="16" x14ac:dyDescent="0.2">
      <c r="D776" s="272"/>
      <c r="E776" s="273"/>
      <c r="F776" s="273"/>
      <c r="G776" s="273"/>
      <c r="H776" s="274"/>
      <c r="I776" s="293"/>
      <c r="J776" s="273"/>
    </row>
    <row r="777" spans="4:10" ht="16" x14ac:dyDescent="0.2">
      <c r="D777" s="272"/>
      <c r="E777" s="273"/>
      <c r="F777" s="273"/>
      <c r="G777" s="273"/>
      <c r="H777" s="274"/>
      <c r="I777" s="293"/>
      <c r="J777" s="273"/>
    </row>
    <row r="778" spans="4:10" ht="16" x14ac:dyDescent="0.2">
      <c r="D778" s="272"/>
      <c r="E778" s="273"/>
      <c r="F778" s="273"/>
      <c r="G778" s="273"/>
      <c r="H778" s="274"/>
      <c r="I778" s="293"/>
      <c r="J778" s="273"/>
    </row>
    <row r="779" spans="4:10" ht="16" x14ac:dyDescent="0.2">
      <c r="D779" s="272"/>
      <c r="E779" s="273"/>
      <c r="F779" s="273"/>
      <c r="G779" s="273"/>
      <c r="H779" s="274"/>
      <c r="I779" s="293"/>
      <c r="J779" s="273"/>
    </row>
    <row r="780" spans="4:10" ht="16" x14ac:dyDescent="0.2">
      <c r="D780" s="272"/>
      <c r="E780" s="273"/>
      <c r="F780" s="273"/>
      <c r="G780" s="273"/>
      <c r="H780" s="274"/>
      <c r="I780" s="293"/>
      <c r="J780" s="273"/>
    </row>
    <row r="781" spans="4:10" ht="16" x14ac:dyDescent="0.2">
      <c r="D781" s="272"/>
      <c r="E781" s="273"/>
      <c r="F781" s="273"/>
      <c r="G781" s="273"/>
      <c r="H781" s="274"/>
      <c r="I781" s="293"/>
      <c r="J781" s="273"/>
    </row>
    <row r="782" spans="4:10" ht="16" x14ac:dyDescent="0.2">
      <c r="D782" s="272"/>
      <c r="E782" s="273"/>
      <c r="F782" s="273"/>
      <c r="G782" s="273"/>
      <c r="H782" s="274"/>
      <c r="I782" s="293"/>
      <c r="J782" s="273"/>
    </row>
    <row r="783" spans="4:10" ht="16" x14ac:dyDescent="0.2">
      <c r="D783" s="272"/>
      <c r="E783" s="273"/>
      <c r="F783" s="273"/>
      <c r="G783" s="273"/>
      <c r="H783" s="274"/>
      <c r="I783" s="293"/>
      <c r="J783" s="273"/>
    </row>
    <row r="784" spans="4:10" ht="16" x14ac:dyDescent="0.2">
      <c r="D784" s="272"/>
      <c r="E784" s="273"/>
      <c r="F784" s="273"/>
      <c r="G784" s="273"/>
      <c r="H784" s="274"/>
      <c r="I784" s="293"/>
      <c r="J784" s="273"/>
    </row>
    <row r="785" spans="4:10" ht="16" x14ac:dyDescent="0.2">
      <c r="D785" s="272"/>
      <c r="E785" s="273"/>
      <c r="F785" s="273"/>
      <c r="G785" s="273"/>
      <c r="H785" s="274"/>
      <c r="I785" s="293"/>
      <c r="J785" s="273"/>
    </row>
    <row r="786" spans="4:10" ht="16" x14ac:dyDescent="0.2">
      <c r="D786" s="272"/>
      <c r="E786" s="273"/>
      <c r="F786" s="273"/>
      <c r="G786" s="273"/>
      <c r="H786" s="274"/>
      <c r="I786" s="293"/>
      <c r="J786" s="273"/>
    </row>
    <row r="787" spans="4:10" ht="16" x14ac:dyDescent="0.2">
      <c r="D787" s="272"/>
      <c r="E787" s="273"/>
      <c r="F787" s="273"/>
      <c r="G787" s="273"/>
      <c r="H787" s="274"/>
      <c r="I787" s="293"/>
      <c r="J787" s="273"/>
    </row>
    <row r="788" spans="4:10" ht="16" x14ac:dyDescent="0.2">
      <c r="D788" s="272"/>
      <c r="E788" s="273"/>
      <c r="F788" s="273"/>
      <c r="G788" s="273"/>
      <c r="H788" s="274"/>
      <c r="I788" s="293"/>
      <c r="J788" s="273"/>
    </row>
    <row r="789" spans="4:10" ht="16" x14ac:dyDescent="0.2">
      <c r="D789" s="272"/>
      <c r="E789" s="273"/>
      <c r="F789" s="273"/>
      <c r="G789" s="273"/>
      <c r="H789" s="274"/>
      <c r="I789" s="293"/>
      <c r="J789" s="273"/>
    </row>
    <row r="790" spans="4:10" ht="16" x14ac:dyDescent="0.2">
      <c r="D790" s="272"/>
      <c r="E790" s="273"/>
      <c r="F790" s="273"/>
      <c r="G790" s="273"/>
      <c r="H790" s="274"/>
      <c r="I790" s="293"/>
      <c r="J790" s="273"/>
    </row>
    <row r="791" spans="4:10" ht="16" x14ac:dyDescent="0.2">
      <c r="D791" s="272"/>
      <c r="E791" s="273"/>
      <c r="F791" s="273"/>
      <c r="G791" s="273"/>
      <c r="H791" s="274"/>
      <c r="I791" s="293"/>
      <c r="J791" s="273"/>
    </row>
    <row r="792" spans="4:10" ht="16" x14ac:dyDescent="0.2">
      <c r="D792" s="272"/>
      <c r="E792" s="273"/>
      <c r="F792" s="273"/>
      <c r="G792" s="273"/>
      <c r="H792" s="274"/>
      <c r="I792" s="293"/>
      <c r="J792" s="273"/>
    </row>
    <row r="793" spans="4:10" ht="16" x14ac:dyDescent="0.2">
      <c r="D793" s="272"/>
      <c r="E793" s="273"/>
      <c r="F793" s="273"/>
      <c r="G793" s="273"/>
      <c r="H793" s="274"/>
      <c r="I793" s="293"/>
      <c r="J793" s="273"/>
    </row>
    <row r="794" spans="4:10" ht="16" x14ac:dyDescent="0.2">
      <c r="D794" s="272"/>
      <c r="E794" s="273"/>
      <c r="F794" s="273"/>
      <c r="G794" s="273"/>
      <c r="H794" s="274"/>
      <c r="I794" s="293"/>
      <c r="J794" s="273"/>
    </row>
    <row r="795" spans="4:10" ht="16" x14ac:dyDescent="0.2">
      <c r="D795" s="272"/>
      <c r="E795" s="273"/>
      <c r="F795" s="273"/>
      <c r="G795" s="273"/>
      <c r="H795" s="274"/>
      <c r="I795" s="293"/>
      <c r="J795" s="273"/>
    </row>
    <row r="796" spans="4:10" ht="16" x14ac:dyDescent="0.2">
      <c r="D796" s="272"/>
      <c r="E796" s="273"/>
      <c r="F796" s="273"/>
      <c r="G796" s="273"/>
      <c r="H796" s="274"/>
      <c r="I796" s="293"/>
      <c r="J796" s="273"/>
    </row>
    <row r="797" spans="4:10" ht="16" x14ac:dyDescent="0.2">
      <c r="D797" s="272"/>
      <c r="E797" s="273"/>
      <c r="F797" s="273"/>
      <c r="G797" s="273"/>
      <c r="H797" s="274"/>
      <c r="I797" s="293"/>
      <c r="J797" s="273"/>
    </row>
    <row r="798" spans="4:10" ht="16" x14ac:dyDescent="0.2">
      <c r="D798" s="272"/>
      <c r="E798" s="273"/>
      <c r="F798" s="273"/>
      <c r="G798" s="273"/>
      <c r="H798" s="274"/>
      <c r="I798" s="293"/>
      <c r="J798" s="273"/>
    </row>
    <row r="799" spans="4:10" ht="16" x14ac:dyDescent="0.2">
      <c r="D799" s="272"/>
      <c r="E799" s="273"/>
      <c r="F799" s="273"/>
      <c r="G799" s="273"/>
      <c r="H799" s="274"/>
      <c r="I799" s="293"/>
      <c r="J799" s="273"/>
    </row>
    <row r="800" spans="4:10" ht="16" x14ac:dyDescent="0.2">
      <c r="D800" s="272"/>
      <c r="E800" s="273"/>
      <c r="F800" s="273"/>
      <c r="G800" s="273"/>
      <c r="H800" s="274"/>
      <c r="I800" s="293"/>
      <c r="J800" s="273"/>
    </row>
    <row r="801" spans="4:10" ht="16" x14ac:dyDescent="0.2">
      <c r="D801" s="272"/>
      <c r="E801" s="273"/>
      <c r="F801" s="273"/>
      <c r="G801" s="273"/>
      <c r="H801" s="274"/>
      <c r="I801" s="293"/>
      <c r="J801" s="273"/>
    </row>
    <row r="802" spans="4:10" ht="16" x14ac:dyDescent="0.2">
      <c r="D802" s="273"/>
      <c r="E802" s="273"/>
      <c r="F802" s="273"/>
      <c r="G802" s="273"/>
      <c r="H802" s="274"/>
      <c r="I802" s="293"/>
      <c r="J802" s="273"/>
    </row>
    <row r="803" spans="4:10" ht="16" x14ac:dyDescent="0.2">
      <c r="D803" s="273"/>
      <c r="E803" s="273"/>
      <c r="F803" s="273"/>
      <c r="G803" s="273"/>
      <c r="H803" s="274"/>
      <c r="I803" s="293"/>
      <c r="J803" s="273"/>
    </row>
    <row r="804" spans="4:10" ht="16" x14ac:dyDescent="0.2">
      <c r="D804" s="273"/>
      <c r="E804" s="273"/>
      <c r="F804" s="273"/>
      <c r="G804" s="273"/>
      <c r="H804" s="274"/>
      <c r="I804" s="293"/>
      <c r="J804" s="273"/>
    </row>
    <row r="805" spans="4:10" ht="16" x14ac:dyDescent="0.2">
      <c r="D805" s="273"/>
      <c r="E805" s="273"/>
      <c r="F805" s="273"/>
      <c r="G805" s="273"/>
      <c r="H805" s="274"/>
      <c r="I805" s="293"/>
      <c r="J805" s="273"/>
    </row>
    <row r="806" spans="4:10" ht="16" x14ac:dyDescent="0.2">
      <c r="D806" s="273"/>
      <c r="E806" s="273"/>
      <c r="F806" s="273"/>
      <c r="G806" s="273"/>
      <c r="H806" s="274"/>
      <c r="I806" s="293"/>
      <c r="J806" s="273"/>
    </row>
    <row r="807" spans="4:10" ht="16" x14ac:dyDescent="0.2">
      <c r="D807" s="273"/>
      <c r="E807" s="273"/>
      <c r="F807" s="273"/>
      <c r="G807" s="273"/>
      <c r="H807" s="274"/>
      <c r="I807" s="293"/>
      <c r="J807" s="273"/>
    </row>
    <row r="808" spans="4:10" ht="16" x14ac:dyDescent="0.2">
      <c r="D808" s="273"/>
      <c r="E808" s="273"/>
      <c r="F808" s="273"/>
      <c r="G808" s="273"/>
      <c r="H808" s="274"/>
      <c r="I808" s="293"/>
      <c r="J808" s="273"/>
    </row>
    <row r="809" spans="4:10" ht="16" x14ac:dyDescent="0.2">
      <c r="D809" s="273"/>
      <c r="E809" s="273"/>
      <c r="F809" s="273"/>
      <c r="G809" s="273"/>
      <c r="H809" s="274"/>
      <c r="I809" s="293"/>
      <c r="J809" s="273"/>
    </row>
    <row r="810" spans="4:10" ht="16" x14ac:dyDescent="0.2">
      <c r="D810" s="273"/>
      <c r="E810" s="273"/>
      <c r="F810" s="273"/>
      <c r="G810" s="273"/>
      <c r="H810" s="274"/>
      <c r="I810" s="293"/>
      <c r="J810" s="273"/>
    </row>
    <row r="811" spans="4:10" ht="16" x14ac:dyDescent="0.2">
      <c r="D811" s="273"/>
      <c r="E811" s="273"/>
      <c r="F811" s="273"/>
      <c r="G811" s="273"/>
      <c r="H811" s="274"/>
      <c r="I811" s="293"/>
      <c r="J811" s="273"/>
    </row>
    <row r="812" spans="4:10" ht="16" x14ac:dyDescent="0.2">
      <c r="D812" s="273"/>
      <c r="E812" s="273"/>
      <c r="F812" s="273"/>
      <c r="G812" s="273"/>
      <c r="H812" s="274"/>
      <c r="I812" s="293"/>
      <c r="J812" s="273"/>
    </row>
    <row r="813" spans="4:10" ht="16" x14ac:dyDescent="0.2">
      <c r="D813" s="273"/>
      <c r="E813" s="273"/>
      <c r="F813" s="273"/>
      <c r="G813" s="273"/>
      <c r="H813" s="274"/>
      <c r="I813" s="293"/>
      <c r="J813" s="273"/>
    </row>
    <row r="814" spans="4:10" ht="16" x14ac:dyDescent="0.2">
      <c r="D814" s="273"/>
      <c r="E814" s="273"/>
      <c r="F814" s="273"/>
      <c r="G814" s="273"/>
      <c r="H814" s="274"/>
      <c r="I814" s="293"/>
      <c r="J814" s="273"/>
    </row>
    <row r="815" spans="4:10" ht="16" x14ac:dyDescent="0.2">
      <c r="D815" s="273"/>
      <c r="E815" s="273"/>
      <c r="F815" s="273"/>
      <c r="G815" s="273"/>
      <c r="H815" s="274"/>
      <c r="I815" s="293"/>
      <c r="J815" s="273"/>
    </row>
    <row r="816" spans="4:10" ht="16" x14ac:dyDescent="0.2">
      <c r="D816" s="273"/>
      <c r="E816" s="273"/>
      <c r="F816" s="273"/>
      <c r="G816" s="273"/>
      <c r="H816" s="274"/>
      <c r="I816" s="293"/>
      <c r="J816" s="273"/>
    </row>
    <row r="817" spans="4:10" ht="16" x14ac:dyDescent="0.2">
      <c r="D817" s="273"/>
      <c r="E817" s="273"/>
      <c r="F817" s="273"/>
      <c r="G817" s="273"/>
      <c r="H817" s="274"/>
      <c r="I817" s="293"/>
      <c r="J817" s="273"/>
    </row>
    <row r="818" spans="4:10" ht="16" x14ac:dyDescent="0.2">
      <c r="D818" s="273"/>
      <c r="E818" s="273"/>
      <c r="F818" s="273"/>
      <c r="G818" s="273"/>
      <c r="H818" s="274"/>
      <c r="I818" s="293"/>
      <c r="J818" s="273"/>
    </row>
    <row r="819" spans="4:10" ht="16" x14ac:dyDescent="0.2">
      <c r="D819" s="273"/>
      <c r="E819" s="273"/>
      <c r="F819" s="273"/>
      <c r="G819" s="273"/>
      <c r="H819" s="274"/>
      <c r="I819" s="293"/>
      <c r="J819" s="273"/>
    </row>
    <row r="820" spans="4:10" ht="16" x14ac:dyDescent="0.2">
      <c r="D820" s="273"/>
      <c r="E820" s="273"/>
      <c r="F820" s="273"/>
      <c r="G820" s="273"/>
      <c r="H820" s="274"/>
      <c r="I820" s="293"/>
      <c r="J820" s="273"/>
    </row>
    <row r="821" spans="4:10" ht="16" x14ac:dyDescent="0.2">
      <c r="D821" s="273"/>
      <c r="E821" s="273"/>
      <c r="F821" s="273"/>
      <c r="G821" s="273"/>
      <c r="H821" s="274"/>
      <c r="I821" s="293"/>
      <c r="J821" s="273"/>
    </row>
    <row r="822" spans="4:10" ht="16" x14ac:dyDescent="0.2">
      <c r="D822" s="273"/>
      <c r="E822" s="273"/>
      <c r="F822" s="273"/>
      <c r="G822" s="273"/>
      <c r="H822" s="274"/>
      <c r="I822" s="293"/>
      <c r="J822" s="273"/>
    </row>
    <row r="823" spans="4:10" ht="16" x14ac:dyDescent="0.2">
      <c r="D823" s="273"/>
      <c r="E823" s="273"/>
      <c r="F823" s="273"/>
      <c r="G823" s="273"/>
      <c r="H823" s="274"/>
      <c r="I823" s="293"/>
      <c r="J823" s="273"/>
    </row>
    <row r="824" spans="4:10" ht="16" x14ac:dyDescent="0.2">
      <c r="D824" s="273"/>
      <c r="E824" s="273"/>
      <c r="F824" s="273"/>
      <c r="G824" s="273"/>
      <c r="H824" s="274"/>
      <c r="I824" s="293"/>
      <c r="J824" s="273"/>
    </row>
    <row r="825" spans="4:10" ht="16" x14ac:dyDescent="0.2">
      <c r="D825" s="273"/>
      <c r="E825" s="273"/>
      <c r="F825" s="273"/>
      <c r="G825" s="273"/>
      <c r="H825" s="274"/>
      <c r="I825" s="293"/>
      <c r="J825" s="273"/>
    </row>
    <row r="826" spans="4:10" ht="16" x14ac:dyDescent="0.2">
      <c r="D826" s="273"/>
      <c r="E826" s="273"/>
      <c r="F826" s="273"/>
      <c r="G826" s="273"/>
      <c r="H826" s="274"/>
      <c r="I826" s="293"/>
      <c r="J826" s="273"/>
    </row>
    <row r="827" spans="4:10" ht="16" x14ac:dyDescent="0.2">
      <c r="D827" s="273"/>
      <c r="E827" s="273"/>
      <c r="F827" s="273"/>
      <c r="G827" s="273"/>
      <c r="H827" s="274"/>
      <c r="I827" s="293"/>
      <c r="J827" s="273"/>
    </row>
    <row r="828" spans="4:10" ht="16" x14ac:dyDescent="0.2">
      <c r="D828" s="273"/>
      <c r="E828" s="273"/>
      <c r="F828" s="273"/>
      <c r="G828" s="273"/>
      <c r="H828" s="274"/>
      <c r="I828" s="293"/>
      <c r="J828" s="273"/>
    </row>
    <row r="829" spans="4:10" ht="16" x14ac:dyDescent="0.2">
      <c r="D829" s="273"/>
      <c r="E829" s="273"/>
      <c r="F829" s="273"/>
      <c r="G829" s="273"/>
      <c r="H829" s="274"/>
      <c r="I829" s="293"/>
      <c r="J829" s="273"/>
    </row>
    <row r="830" spans="4:10" ht="16" x14ac:dyDescent="0.2">
      <c r="D830" s="273"/>
      <c r="E830" s="273"/>
      <c r="F830" s="273"/>
      <c r="G830" s="273"/>
      <c r="H830" s="274"/>
      <c r="I830" s="293"/>
      <c r="J830" s="273"/>
    </row>
    <row r="831" spans="4:10" ht="16" x14ac:dyDescent="0.2">
      <c r="D831" s="273"/>
      <c r="E831" s="273"/>
      <c r="F831" s="273"/>
      <c r="G831" s="273"/>
      <c r="H831" s="274"/>
      <c r="I831" s="293"/>
      <c r="J831" s="273"/>
    </row>
    <row r="832" spans="4:10" ht="16" x14ac:dyDescent="0.2">
      <c r="D832" s="273"/>
      <c r="E832" s="273"/>
      <c r="F832" s="273"/>
      <c r="G832" s="273"/>
      <c r="H832" s="274"/>
      <c r="I832" s="293"/>
      <c r="J832" s="273"/>
    </row>
    <row r="833" spans="4:10" ht="16" x14ac:dyDescent="0.2">
      <c r="D833" s="273"/>
      <c r="E833" s="273"/>
      <c r="F833" s="273"/>
      <c r="G833" s="273"/>
      <c r="H833" s="274"/>
      <c r="I833" s="293"/>
      <c r="J833" s="273"/>
    </row>
    <row r="834" spans="4:10" ht="16" x14ac:dyDescent="0.2">
      <c r="D834" s="273"/>
      <c r="E834" s="273"/>
      <c r="F834" s="273"/>
      <c r="G834" s="273"/>
      <c r="H834" s="274"/>
      <c r="I834" s="293"/>
      <c r="J834" s="273"/>
    </row>
    <row r="835" spans="4:10" ht="16" x14ac:dyDescent="0.2">
      <c r="D835" s="273"/>
      <c r="E835" s="273"/>
      <c r="F835" s="273"/>
      <c r="G835" s="273"/>
      <c r="H835" s="274"/>
      <c r="I835" s="293"/>
      <c r="J835" s="273"/>
    </row>
    <row r="836" spans="4:10" ht="16" x14ac:dyDescent="0.2">
      <c r="D836" s="273"/>
      <c r="E836" s="273"/>
      <c r="F836" s="273"/>
      <c r="G836" s="273"/>
      <c r="H836" s="274"/>
      <c r="I836" s="293"/>
      <c r="J836" s="273"/>
    </row>
    <row r="837" spans="4:10" ht="16" x14ac:dyDescent="0.2">
      <c r="D837" s="273"/>
      <c r="E837" s="273"/>
      <c r="F837" s="273"/>
      <c r="G837" s="273"/>
      <c r="H837" s="274"/>
      <c r="I837" s="293"/>
      <c r="J837" s="273"/>
    </row>
    <row r="838" spans="4:10" ht="16" x14ac:dyDescent="0.2">
      <c r="D838" s="273"/>
      <c r="E838" s="273"/>
      <c r="F838" s="273"/>
      <c r="G838" s="273"/>
      <c r="H838" s="274"/>
      <c r="I838" s="293"/>
      <c r="J838" s="273"/>
    </row>
    <row r="839" spans="4:10" ht="16" x14ac:dyDescent="0.2">
      <c r="D839" s="273"/>
      <c r="E839" s="273"/>
      <c r="F839" s="273"/>
      <c r="G839" s="273"/>
      <c r="H839" s="274"/>
      <c r="I839" s="293"/>
      <c r="J839" s="273"/>
    </row>
    <row r="840" spans="4:10" ht="16" x14ac:dyDescent="0.2">
      <c r="D840" s="273"/>
      <c r="E840" s="273"/>
      <c r="F840" s="273"/>
      <c r="G840" s="273"/>
      <c r="H840" s="274"/>
      <c r="I840" s="293"/>
      <c r="J840" s="273"/>
    </row>
    <row r="841" spans="4:10" ht="16" x14ac:dyDescent="0.2">
      <c r="D841" s="273"/>
      <c r="E841" s="273"/>
      <c r="F841" s="273"/>
      <c r="G841" s="273"/>
      <c r="H841" s="274"/>
      <c r="I841" s="293"/>
      <c r="J841" s="273"/>
    </row>
    <row r="842" spans="4:10" ht="16" x14ac:dyDescent="0.2">
      <c r="D842" s="273"/>
      <c r="E842" s="273"/>
      <c r="F842" s="273"/>
      <c r="G842" s="273"/>
      <c r="H842" s="274"/>
      <c r="I842" s="293"/>
      <c r="J842" s="273"/>
    </row>
    <row r="843" spans="4:10" ht="16" x14ac:dyDescent="0.2">
      <c r="D843" s="273"/>
      <c r="E843" s="273"/>
      <c r="F843" s="273"/>
      <c r="G843" s="273"/>
      <c r="H843" s="274"/>
      <c r="I843" s="293"/>
      <c r="J843" s="273"/>
    </row>
    <row r="844" spans="4:10" ht="16" x14ac:dyDescent="0.2">
      <c r="D844" s="273"/>
      <c r="E844" s="273"/>
      <c r="F844" s="273"/>
      <c r="G844" s="273"/>
      <c r="H844" s="274"/>
      <c r="I844" s="293"/>
      <c r="J844" s="273"/>
    </row>
    <row r="845" spans="4:10" ht="16" x14ac:dyDescent="0.2">
      <c r="D845" s="273"/>
      <c r="E845" s="273"/>
      <c r="F845" s="273"/>
      <c r="G845" s="273"/>
      <c r="H845" s="274"/>
      <c r="I845" s="293"/>
      <c r="J845" s="273"/>
    </row>
    <row r="846" spans="4:10" ht="16" x14ac:dyDescent="0.2">
      <c r="D846" s="273"/>
      <c r="E846" s="273"/>
      <c r="F846" s="273"/>
      <c r="G846" s="273"/>
      <c r="H846" s="274"/>
      <c r="I846" s="293"/>
      <c r="J846" s="273"/>
    </row>
    <row r="847" spans="4:10" ht="16" x14ac:dyDescent="0.2">
      <c r="D847" s="273"/>
      <c r="E847" s="273"/>
      <c r="F847" s="273"/>
      <c r="G847" s="273"/>
      <c r="H847" s="274"/>
      <c r="I847" s="293"/>
      <c r="J847" s="273"/>
    </row>
    <row r="848" spans="4:10" ht="16" x14ac:dyDescent="0.2">
      <c r="D848" s="273"/>
      <c r="E848" s="273"/>
      <c r="F848" s="273"/>
      <c r="G848" s="273"/>
      <c r="H848" s="274"/>
      <c r="I848" s="293"/>
      <c r="J848" s="273"/>
    </row>
    <row r="849" spans="4:10" ht="16" x14ac:dyDescent="0.2">
      <c r="D849" s="273"/>
      <c r="E849" s="273"/>
      <c r="F849" s="273"/>
      <c r="G849" s="273"/>
      <c r="H849" s="274"/>
      <c r="I849" s="293"/>
      <c r="J849" s="273"/>
    </row>
    <row r="850" spans="4:10" ht="16" x14ac:dyDescent="0.2">
      <c r="D850" s="273"/>
      <c r="E850" s="273"/>
      <c r="F850" s="273"/>
      <c r="G850" s="273"/>
      <c r="H850" s="274"/>
      <c r="I850" s="293"/>
      <c r="J850" s="273"/>
    </row>
    <row r="851" spans="4:10" ht="16" x14ac:dyDescent="0.2">
      <c r="D851" s="273"/>
      <c r="E851" s="273"/>
      <c r="F851" s="273"/>
      <c r="G851" s="273"/>
      <c r="H851" s="274"/>
      <c r="I851" s="293"/>
      <c r="J851" s="273"/>
    </row>
    <row r="852" spans="4:10" ht="16" x14ac:dyDescent="0.2">
      <c r="D852" s="273"/>
      <c r="E852" s="273"/>
      <c r="F852" s="273"/>
      <c r="G852" s="273"/>
      <c r="H852" s="274"/>
      <c r="I852" s="293"/>
      <c r="J852" s="273"/>
    </row>
    <row r="853" spans="4:10" ht="16" x14ac:dyDescent="0.2">
      <c r="D853" s="273"/>
      <c r="E853" s="273"/>
      <c r="F853" s="273"/>
      <c r="G853" s="273"/>
      <c r="H853" s="274"/>
      <c r="I853" s="293"/>
      <c r="J853" s="273"/>
    </row>
    <row r="854" spans="4:10" ht="16" x14ac:dyDescent="0.2">
      <c r="D854" s="273"/>
      <c r="E854" s="273"/>
      <c r="F854" s="273"/>
      <c r="G854" s="273"/>
      <c r="H854" s="274"/>
      <c r="I854" s="293"/>
      <c r="J854" s="273"/>
    </row>
    <row r="855" spans="4:10" ht="16" x14ac:dyDescent="0.2">
      <c r="D855" s="273"/>
      <c r="E855" s="273"/>
      <c r="F855" s="273"/>
      <c r="G855" s="273"/>
      <c r="H855" s="274"/>
      <c r="I855" s="293"/>
      <c r="J855" s="273"/>
    </row>
    <row r="856" spans="4:10" ht="16" x14ac:dyDescent="0.2">
      <c r="D856" s="273"/>
      <c r="E856" s="273"/>
      <c r="F856" s="273"/>
      <c r="G856" s="273"/>
      <c r="H856" s="274"/>
      <c r="I856" s="293"/>
      <c r="J856" s="273"/>
    </row>
    <row r="857" spans="4:10" ht="16" x14ac:dyDescent="0.2">
      <c r="D857" s="273"/>
      <c r="E857" s="273"/>
      <c r="F857" s="273"/>
      <c r="G857" s="273"/>
      <c r="H857" s="274"/>
      <c r="I857" s="293"/>
      <c r="J857" s="273"/>
    </row>
    <row r="858" spans="4:10" ht="16" x14ac:dyDescent="0.2">
      <c r="D858" s="273"/>
      <c r="E858" s="273"/>
      <c r="F858" s="273"/>
      <c r="G858" s="273"/>
      <c r="H858" s="274"/>
      <c r="I858" s="293"/>
      <c r="J858" s="273"/>
    </row>
    <row r="859" spans="4:10" ht="16" x14ac:dyDescent="0.2">
      <c r="D859" s="273"/>
      <c r="E859" s="273"/>
      <c r="F859" s="273"/>
      <c r="G859" s="273"/>
      <c r="H859" s="274"/>
      <c r="I859" s="293"/>
      <c r="J859" s="273"/>
    </row>
    <row r="860" spans="4:10" ht="16" x14ac:dyDescent="0.2">
      <c r="D860" s="273"/>
      <c r="E860" s="273"/>
      <c r="F860" s="273"/>
      <c r="G860" s="273"/>
      <c r="H860" s="274"/>
      <c r="I860" s="293"/>
      <c r="J860" s="273"/>
    </row>
    <row r="861" spans="4:10" ht="16" x14ac:dyDescent="0.2">
      <c r="D861" s="273"/>
      <c r="E861" s="273"/>
      <c r="F861" s="273"/>
      <c r="G861" s="273"/>
      <c r="H861" s="274"/>
      <c r="I861" s="293"/>
      <c r="J861" s="273"/>
    </row>
    <row r="862" spans="4:10" ht="16" x14ac:dyDescent="0.2">
      <c r="D862" s="273"/>
      <c r="E862" s="273"/>
      <c r="F862" s="273"/>
      <c r="G862" s="273"/>
      <c r="H862" s="274"/>
      <c r="I862" s="293"/>
      <c r="J862" s="273"/>
    </row>
    <row r="863" spans="4:10" ht="16" x14ac:dyDescent="0.2">
      <c r="D863" s="273"/>
      <c r="E863" s="273"/>
      <c r="F863" s="273"/>
      <c r="G863" s="273"/>
      <c r="H863" s="274"/>
      <c r="I863" s="293"/>
      <c r="J863" s="273"/>
    </row>
    <row r="864" spans="4:10" ht="16" x14ac:dyDescent="0.2">
      <c r="D864" s="273"/>
      <c r="E864" s="273"/>
      <c r="F864" s="273"/>
      <c r="G864" s="273"/>
      <c r="H864" s="274"/>
      <c r="I864" s="293"/>
      <c r="J864" s="273"/>
    </row>
    <row r="865" spans="4:10" ht="16" x14ac:dyDescent="0.2">
      <c r="D865" s="273"/>
      <c r="E865" s="273"/>
      <c r="F865" s="273"/>
      <c r="G865" s="273"/>
      <c r="H865" s="274"/>
      <c r="I865" s="293"/>
      <c r="J865" s="273"/>
    </row>
    <row r="866" spans="4:10" ht="16" x14ac:dyDescent="0.2">
      <c r="D866" s="273"/>
      <c r="E866" s="273"/>
      <c r="F866" s="273"/>
      <c r="G866" s="273"/>
      <c r="H866" s="274"/>
      <c r="I866" s="293"/>
      <c r="J866" s="273"/>
    </row>
    <row r="867" spans="4:10" ht="16" x14ac:dyDescent="0.2">
      <c r="D867" s="273"/>
      <c r="E867" s="273"/>
      <c r="F867" s="273"/>
      <c r="G867" s="273"/>
      <c r="H867" s="274"/>
      <c r="I867" s="293"/>
      <c r="J867" s="273"/>
    </row>
    <row r="868" spans="4:10" ht="16" x14ac:dyDescent="0.2">
      <c r="D868" s="273"/>
      <c r="E868" s="273"/>
      <c r="F868" s="273"/>
      <c r="G868" s="273"/>
      <c r="H868" s="274"/>
      <c r="I868" s="293"/>
      <c r="J868" s="273"/>
    </row>
    <row r="869" spans="4:10" ht="16" x14ac:dyDescent="0.2">
      <c r="D869" s="273"/>
      <c r="E869" s="273"/>
      <c r="F869" s="273"/>
      <c r="G869" s="273"/>
      <c r="H869" s="274"/>
      <c r="I869" s="293"/>
      <c r="J869" s="273"/>
    </row>
    <row r="870" spans="4:10" ht="16" x14ac:dyDescent="0.2">
      <c r="D870" s="273"/>
      <c r="E870" s="273"/>
      <c r="F870" s="273"/>
      <c r="G870" s="273"/>
      <c r="H870" s="274"/>
      <c r="I870" s="293"/>
      <c r="J870" s="273"/>
    </row>
    <row r="871" spans="4:10" ht="16" x14ac:dyDescent="0.2">
      <c r="D871" s="273"/>
      <c r="E871" s="273"/>
      <c r="F871" s="273"/>
      <c r="G871" s="273"/>
      <c r="H871" s="274"/>
      <c r="I871" s="293"/>
      <c r="J871" s="273"/>
    </row>
    <row r="872" spans="4:10" ht="16" x14ac:dyDescent="0.2">
      <c r="D872" s="273"/>
      <c r="E872" s="273"/>
      <c r="F872" s="273"/>
      <c r="G872" s="273"/>
      <c r="H872" s="274"/>
      <c r="I872" s="293"/>
      <c r="J872" s="273"/>
    </row>
    <row r="873" spans="4:10" ht="16" x14ac:dyDescent="0.2">
      <c r="D873" s="273"/>
      <c r="E873" s="273"/>
      <c r="F873" s="273"/>
      <c r="G873" s="273"/>
      <c r="H873" s="274"/>
      <c r="I873" s="293"/>
      <c r="J873" s="273"/>
    </row>
    <row r="874" spans="4:10" ht="16" x14ac:dyDescent="0.2">
      <c r="D874" s="273"/>
      <c r="E874" s="273"/>
      <c r="F874" s="273"/>
      <c r="G874" s="273"/>
      <c r="H874" s="274"/>
      <c r="I874" s="293"/>
      <c r="J874" s="273"/>
    </row>
    <row r="875" spans="4:10" ht="16" x14ac:dyDescent="0.2">
      <c r="D875" s="273"/>
      <c r="E875" s="273"/>
      <c r="F875" s="273"/>
      <c r="G875" s="273"/>
      <c r="H875" s="274"/>
      <c r="I875" s="293"/>
      <c r="J875" s="273"/>
    </row>
    <row r="876" spans="4:10" ht="16" x14ac:dyDescent="0.2">
      <c r="D876" s="273"/>
      <c r="E876" s="273"/>
      <c r="F876" s="273"/>
      <c r="G876" s="273"/>
      <c r="H876" s="274"/>
      <c r="I876" s="293"/>
      <c r="J876" s="273"/>
    </row>
    <row r="877" spans="4:10" ht="16" x14ac:dyDescent="0.2">
      <c r="D877" s="273"/>
      <c r="E877" s="273"/>
      <c r="F877" s="273"/>
      <c r="G877" s="273"/>
      <c r="H877" s="274"/>
      <c r="I877" s="293"/>
      <c r="J877" s="273"/>
    </row>
    <row r="878" spans="4:10" ht="16" x14ac:dyDescent="0.2">
      <c r="D878" s="273"/>
      <c r="E878" s="273"/>
      <c r="F878" s="273"/>
      <c r="G878" s="273"/>
      <c r="H878" s="274"/>
      <c r="I878" s="293"/>
      <c r="J878" s="273"/>
    </row>
    <row r="879" spans="4:10" ht="16" x14ac:dyDescent="0.2">
      <c r="D879" s="273"/>
      <c r="E879" s="273"/>
      <c r="F879" s="273"/>
      <c r="G879" s="273"/>
      <c r="H879" s="274"/>
      <c r="I879" s="293"/>
      <c r="J879" s="273"/>
    </row>
    <row r="880" spans="4:10" ht="16" x14ac:dyDescent="0.2">
      <c r="D880" s="273"/>
      <c r="E880" s="273"/>
      <c r="F880" s="273"/>
      <c r="G880" s="273"/>
      <c r="H880" s="274"/>
      <c r="I880" s="293"/>
      <c r="J880" s="273"/>
    </row>
    <row r="881" spans="4:10" ht="16" x14ac:dyDescent="0.2">
      <c r="D881" s="273"/>
      <c r="E881" s="273"/>
      <c r="F881" s="273"/>
      <c r="G881" s="273"/>
      <c r="H881" s="274"/>
      <c r="I881" s="293"/>
      <c r="J881" s="273"/>
    </row>
    <row r="882" spans="4:10" ht="16" x14ac:dyDescent="0.2">
      <c r="D882" s="273"/>
      <c r="E882" s="273"/>
      <c r="F882" s="273"/>
      <c r="G882" s="273"/>
      <c r="H882" s="274"/>
      <c r="I882" s="293"/>
      <c r="J882" s="273"/>
    </row>
    <row r="883" spans="4:10" ht="16" x14ac:dyDescent="0.2">
      <c r="D883" s="273"/>
      <c r="E883" s="273"/>
      <c r="F883" s="273"/>
      <c r="G883" s="273"/>
      <c r="H883" s="274"/>
      <c r="I883" s="293"/>
      <c r="J883" s="273"/>
    </row>
    <row r="884" spans="4:10" ht="16" x14ac:dyDescent="0.2">
      <c r="D884" s="273"/>
      <c r="E884" s="273"/>
      <c r="F884" s="273"/>
      <c r="G884" s="273"/>
      <c r="H884" s="274"/>
      <c r="I884" s="293"/>
      <c r="J884" s="273"/>
    </row>
    <row r="885" spans="4:10" ht="16" x14ac:dyDescent="0.2">
      <c r="D885" s="273"/>
      <c r="E885" s="273"/>
      <c r="F885" s="273"/>
      <c r="G885" s="273"/>
      <c r="H885" s="274"/>
      <c r="I885" s="293"/>
      <c r="J885" s="273"/>
    </row>
    <row r="886" spans="4:10" ht="16" x14ac:dyDescent="0.2">
      <c r="D886" s="273"/>
      <c r="E886" s="273"/>
      <c r="F886" s="273"/>
      <c r="G886" s="273"/>
      <c r="H886" s="274"/>
      <c r="I886" s="293"/>
      <c r="J886" s="273"/>
    </row>
    <row r="887" spans="4:10" ht="16" x14ac:dyDescent="0.2">
      <c r="D887" s="273"/>
      <c r="E887" s="273"/>
      <c r="F887" s="273"/>
      <c r="G887" s="273"/>
      <c r="H887" s="274"/>
      <c r="I887" s="293"/>
      <c r="J887" s="273"/>
    </row>
    <row r="888" spans="4:10" ht="16" x14ac:dyDescent="0.2">
      <c r="D888" s="273"/>
      <c r="E888" s="273"/>
      <c r="F888" s="273"/>
      <c r="G888" s="273"/>
      <c r="H888" s="274"/>
      <c r="I888" s="293"/>
      <c r="J888" s="273"/>
    </row>
    <row r="889" spans="4:10" ht="16" x14ac:dyDescent="0.2">
      <c r="D889" s="273"/>
      <c r="E889" s="273"/>
      <c r="F889" s="273"/>
      <c r="G889" s="273"/>
      <c r="H889" s="274"/>
      <c r="I889" s="293"/>
      <c r="J889" s="273"/>
    </row>
    <row r="890" spans="4:10" ht="16" x14ac:dyDescent="0.2">
      <c r="D890" s="273"/>
      <c r="E890" s="273"/>
      <c r="F890" s="273"/>
      <c r="G890" s="273"/>
      <c r="H890" s="274"/>
      <c r="I890" s="293"/>
      <c r="J890" s="273"/>
    </row>
    <row r="891" spans="4:10" ht="16" x14ac:dyDescent="0.2">
      <c r="D891" s="273"/>
      <c r="E891" s="273"/>
      <c r="F891" s="273"/>
      <c r="G891" s="273"/>
      <c r="H891" s="274"/>
      <c r="I891" s="293"/>
      <c r="J891" s="273"/>
    </row>
    <row r="892" spans="4:10" ht="16" x14ac:dyDescent="0.2">
      <c r="D892" s="273"/>
      <c r="E892" s="273"/>
      <c r="F892" s="273"/>
      <c r="G892" s="273"/>
      <c r="H892" s="274"/>
      <c r="I892" s="293"/>
      <c r="J892" s="273"/>
    </row>
    <row r="893" spans="4:10" ht="16" x14ac:dyDescent="0.2">
      <c r="D893" s="273"/>
      <c r="E893" s="273"/>
      <c r="F893" s="273"/>
      <c r="G893" s="273"/>
      <c r="H893" s="274"/>
      <c r="I893" s="293"/>
      <c r="J893" s="273"/>
    </row>
    <row r="894" spans="4:10" ht="16" x14ac:dyDescent="0.2">
      <c r="D894" s="273"/>
      <c r="E894" s="273"/>
      <c r="F894" s="273"/>
      <c r="G894" s="273"/>
      <c r="H894" s="274"/>
      <c r="I894" s="293"/>
      <c r="J894" s="273"/>
    </row>
    <row r="895" spans="4:10" ht="16" x14ac:dyDescent="0.2">
      <c r="D895" s="273"/>
      <c r="E895" s="273"/>
      <c r="F895" s="273"/>
      <c r="G895" s="273"/>
      <c r="H895" s="274"/>
      <c r="I895" s="293"/>
      <c r="J895" s="273"/>
    </row>
    <row r="896" spans="4:10" ht="16" x14ac:dyDescent="0.2">
      <c r="D896" s="273"/>
      <c r="E896" s="273"/>
      <c r="F896" s="273"/>
      <c r="G896" s="273"/>
      <c r="H896" s="274"/>
      <c r="I896" s="293"/>
      <c r="J896" s="273"/>
    </row>
    <row r="897" spans="4:10" ht="16" x14ac:dyDescent="0.2">
      <c r="D897" s="273"/>
      <c r="E897" s="273"/>
      <c r="F897" s="273"/>
      <c r="G897" s="273"/>
      <c r="H897" s="274"/>
      <c r="I897" s="293"/>
      <c r="J897" s="273"/>
    </row>
    <row r="898" spans="4:10" ht="16" x14ac:dyDescent="0.2">
      <c r="D898" s="273"/>
      <c r="E898" s="273"/>
      <c r="F898" s="273"/>
      <c r="G898" s="273"/>
      <c r="H898" s="274"/>
      <c r="I898" s="293"/>
      <c r="J898" s="273"/>
    </row>
    <row r="899" spans="4:10" ht="16" x14ac:dyDescent="0.2">
      <c r="D899" s="273"/>
      <c r="E899" s="273"/>
      <c r="F899" s="273"/>
      <c r="G899" s="273"/>
      <c r="H899" s="274"/>
      <c r="I899" s="293"/>
      <c r="J899" s="273"/>
    </row>
    <row r="900" spans="4:10" ht="16" x14ac:dyDescent="0.2">
      <c r="D900" s="273"/>
      <c r="E900" s="273"/>
      <c r="F900" s="273"/>
      <c r="G900" s="273"/>
      <c r="H900" s="274"/>
      <c r="I900" s="293"/>
      <c r="J900" s="273"/>
    </row>
    <row r="901" spans="4:10" ht="16" x14ac:dyDescent="0.2">
      <c r="D901" s="273"/>
      <c r="E901" s="273"/>
      <c r="F901" s="273"/>
      <c r="G901" s="273"/>
      <c r="H901" s="274"/>
      <c r="I901" s="293"/>
      <c r="J901" s="273"/>
    </row>
    <row r="902" spans="4:10" ht="16" x14ac:dyDescent="0.2">
      <c r="D902" s="273"/>
      <c r="E902" s="273"/>
      <c r="F902" s="273"/>
      <c r="G902" s="273"/>
      <c r="H902" s="274"/>
      <c r="I902" s="293"/>
      <c r="J902" s="273"/>
    </row>
    <row r="903" spans="4:10" ht="16" x14ac:dyDescent="0.2">
      <c r="D903" s="273"/>
      <c r="E903" s="273"/>
      <c r="F903" s="273"/>
      <c r="G903" s="273"/>
      <c r="H903" s="274"/>
      <c r="I903" s="293"/>
      <c r="J903" s="273"/>
    </row>
    <row r="904" spans="4:10" ht="16" x14ac:dyDescent="0.2">
      <c r="D904" s="273"/>
      <c r="E904" s="273"/>
      <c r="F904" s="273"/>
      <c r="G904" s="273"/>
      <c r="H904" s="274"/>
      <c r="I904" s="293"/>
      <c r="J904" s="273"/>
    </row>
    <row r="905" spans="4:10" ht="16" x14ac:dyDescent="0.2">
      <c r="D905" s="273"/>
      <c r="E905" s="273"/>
      <c r="F905" s="273"/>
      <c r="G905" s="273"/>
      <c r="H905" s="274"/>
      <c r="I905" s="293"/>
      <c r="J905" s="273"/>
    </row>
    <row r="906" spans="4:10" ht="16" x14ac:dyDescent="0.2">
      <c r="D906" s="273"/>
      <c r="E906" s="273"/>
      <c r="F906" s="273"/>
      <c r="G906" s="273"/>
      <c r="H906" s="274"/>
      <c r="I906" s="293"/>
      <c r="J906" s="273"/>
    </row>
    <row r="907" spans="4:10" ht="16" x14ac:dyDescent="0.2">
      <c r="D907" s="273"/>
      <c r="E907" s="273"/>
      <c r="F907" s="273"/>
      <c r="G907" s="273"/>
      <c r="H907" s="274"/>
      <c r="I907" s="293"/>
      <c r="J907" s="273"/>
    </row>
    <row r="908" spans="4:10" ht="16" x14ac:dyDescent="0.2">
      <c r="D908" s="273"/>
      <c r="E908" s="273"/>
      <c r="F908" s="273"/>
      <c r="G908" s="273"/>
      <c r="H908" s="274"/>
      <c r="I908" s="293"/>
      <c r="J908" s="273"/>
    </row>
    <row r="909" spans="4:10" ht="16" x14ac:dyDescent="0.2">
      <c r="D909" s="273"/>
      <c r="E909" s="273"/>
      <c r="F909" s="273"/>
      <c r="G909" s="273"/>
      <c r="H909" s="274"/>
      <c r="I909" s="293"/>
      <c r="J909" s="273"/>
    </row>
    <row r="910" spans="4:10" ht="16" x14ac:dyDescent="0.2">
      <c r="D910" s="273"/>
      <c r="E910" s="273"/>
      <c r="F910" s="273"/>
      <c r="G910" s="273"/>
      <c r="H910" s="274"/>
      <c r="I910" s="293"/>
      <c r="J910" s="273"/>
    </row>
    <row r="911" spans="4:10" ht="16" x14ac:dyDescent="0.2">
      <c r="D911" s="273"/>
      <c r="E911" s="273"/>
      <c r="F911" s="273"/>
      <c r="G911" s="273"/>
      <c r="H911" s="274"/>
      <c r="I911" s="293"/>
      <c r="J911" s="273"/>
    </row>
    <row r="912" spans="4:10" ht="16" x14ac:dyDescent="0.2">
      <c r="D912" s="273"/>
      <c r="E912" s="273"/>
      <c r="F912" s="273"/>
      <c r="G912" s="273"/>
      <c r="H912" s="274"/>
      <c r="I912" s="293"/>
      <c r="J912" s="273"/>
    </row>
    <row r="913" spans="4:10" ht="16" x14ac:dyDescent="0.2">
      <c r="D913" s="273"/>
      <c r="E913" s="273"/>
      <c r="F913" s="273"/>
      <c r="G913" s="273"/>
      <c r="H913" s="274"/>
      <c r="I913" s="293"/>
      <c r="J913" s="273"/>
    </row>
    <row r="914" spans="4:10" ht="16" x14ac:dyDescent="0.2">
      <c r="D914" s="273"/>
      <c r="E914" s="273"/>
      <c r="F914" s="273"/>
      <c r="G914" s="273"/>
      <c r="H914" s="274"/>
      <c r="I914" s="293"/>
      <c r="J914" s="273"/>
    </row>
    <row r="915" spans="4:10" ht="16" x14ac:dyDescent="0.2">
      <c r="D915" s="273"/>
      <c r="E915" s="273"/>
      <c r="F915" s="273"/>
      <c r="G915" s="273"/>
      <c r="H915" s="274"/>
      <c r="I915" s="293"/>
      <c r="J915" s="273"/>
    </row>
    <row r="916" spans="4:10" ht="16" x14ac:dyDescent="0.2">
      <c r="D916" s="273"/>
      <c r="E916" s="273"/>
      <c r="F916" s="273"/>
      <c r="G916" s="273"/>
      <c r="H916" s="274"/>
      <c r="I916" s="293"/>
      <c r="J916" s="273"/>
    </row>
    <row r="917" spans="4:10" ht="16" x14ac:dyDescent="0.2">
      <c r="D917" s="273"/>
      <c r="E917" s="273"/>
      <c r="F917" s="273"/>
      <c r="G917" s="273"/>
      <c r="H917" s="274"/>
      <c r="I917" s="293"/>
      <c r="J917" s="273"/>
    </row>
    <row r="918" spans="4:10" ht="16" x14ac:dyDescent="0.2">
      <c r="D918" s="273"/>
      <c r="E918" s="273"/>
      <c r="F918" s="273"/>
      <c r="G918" s="273"/>
      <c r="H918" s="274"/>
      <c r="I918" s="293"/>
      <c r="J918" s="273"/>
    </row>
    <row r="919" spans="4:10" ht="16" x14ac:dyDescent="0.2">
      <c r="D919" s="273"/>
      <c r="E919" s="273"/>
      <c r="F919" s="273"/>
      <c r="G919" s="273"/>
      <c r="H919" s="274"/>
      <c r="I919" s="293"/>
      <c r="J919" s="273"/>
    </row>
    <row r="920" spans="4:10" ht="16" x14ac:dyDescent="0.2">
      <c r="D920" s="273"/>
      <c r="E920" s="273"/>
      <c r="F920" s="273"/>
      <c r="G920" s="273"/>
      <c r="H920" s="274"/>
      <c r="I920" s="293"/>
      <c r="J920" s="273"/>
    </row>
    <row r="921" spans="4:10" ht="16" x14ac:dyDescent="0.2">
      <c r="D921" s="273"/>
      <c r="E921" s="273"/>
      <c r="F921" s="273"/>
      <c r="G921" s="273"/>
      <c r="H921" s="274"/>
      <c r="I921" s="293"/>
      <c r="J921" s="273"/>
    </row>
    <row r="922" spans="4:10" ht="16" x14ac:dyDescent="0.2">
      <c r="D922" s="273"/>
      <c r="E922" s="273"/>
      <c r="F922" s="273"/>
      <c r="G922" s="273"/>
      <c r="H922" s="274"/>
      <c r="I922" s="293"/>
      <c r="J922" s="273"/>
    </row>
    <row r="923" spans="4:10" ht="16" x14ac:dyDescent="0.2">
      <c r="D923" s="273"/>
      <c r="E923" s="273"/>
      <c r="F923" s="273"/>
      <c r="G923" s="273"/>
      <c r="H923" s="274"/>
      <c r="I923" s="293"/>
      <c r="J923" s="273"/>
    </row>
    <row r="924" spans="4:10" ht="16" x14ac:dyDescent="0.2">
      <c r="D924" s="273"/>
      <c r="E924" s="273"/>
      <c r="F924" s="273"/>
      <c r="G924" s="273"/>
      <c r="H924" s="274"/>
      <c r="I924" s="293"/>
      <c r="J924" s="273"/>
    </row>
    <row r="925" spans="4:10" ht="16" x14ac:dyDescent="0.2">
      <c r="D925" s="273"/>
      <c r="E925" s="273"/>
      <c r="F925" s="273"/>
      <c r="G925" s="273"/>
      <c r="H925" s="274"/>
      <c r="I925" s="293"/>
      <c r="J925" s="273"/>
    </row>
    <row r="926" spans="4:10" ht="16" x14ac:dyDescent="0.2">
      <c r="D926" s="273"/>
      <c r="E926" s="273"/>
      <c r="F926" s="273"/>
      <c r="G926" s="273"/>
      <c r="H926" s="274"/>
      <c r="I926" s="293"/>
      <c r="J926" s="273"/>
    </row>
    <row r="927" spans="4:10" ht="16" x14ac:dyDescent="0.2">
      <c r="D927" s="273"/>
      <c r="E927" s="273"/>
      <c r="F927" s="273"/>
      <c r="G927" s="273"/>
      <c r="H927" s="274"/>
      <c r="I927" s="293"/>
      <c r="J927" s="273"/>
    </row>
    <row r="928" spans="4:10" ht="16" x14ac:dyDescent="0.2">
      <c r="D928" s="273"/>
      <c r="E928" s="273"/>
      <c r="F928" s="273"/>
      <c r="G928" s="273"/>
      <c r="H928" s="274"/>
      <c r="I928" s="293"/>
      <c r="J928" s="273"/>
    </row>
    <row r="929" spans="4:10" ht="16" x14ac:dyDescent="0.2">
      <c r="D929" s="273"/>
      <c r="E929" s="273"/>
      <c r="F929" s="273"/>
      <c r="G929" s="273"/>
      <c r="H929" s="274"/>
      <c r="I929" s="293"/>
      <c r="J929" s="273"/>
    </row>
    <row r="930" spans="4:10" ht="16" x14ac:dyDescent="0.2">
      <c r="D930" s="273"/>
      <c r="E930" s="273"/>
      <c r="F930" s="273"/>
      <c r="G930" s="273"/>
      <c r="H930" s="274"/>
      <c r="I930" s="293"/>
      <c r="J930" s="273"/>
    </row>
    <row r="931" spans="4:10" ht="16" x14ac:dyDescent="0.2">
      <c r="D931" s="273"/>
      <c r="E931" s="273"/>
      <c r="F931" s="273"/>
      <c r="G931" s="273"/>
      <c r="H931" s="274"/>
      <c r="I931" s="293"/>
      <c r="J931" s="273"/>
    </row>
    <row r="932" spans="4:10" ht="16" x14ac:dyDescent="0.2">
      <c r="D932" s="273"/>
      <c r="E932" s="273"/>
      <c r="F932" s="273"/>
      <c r="G932" s="273"/>
      <c r="H932" s="274"/>
      <c r="I932" s="293"/>
      <c r="J932" s="273"/>
    </row>
    <row r="933" spans="4:10" ht="16" x14ac:dyDescent="0.2">
      <c r="D933" s="273"/>
      <c r="E933" s="273"/>
      <c r="F933" s="273"/>
      <c r="G933" s="273"/>
      <c r="H933" s="274"/>
      <c r="I933" s="293"/>
      <c r="J933" s="273"/>
    </row>
    <row r="934" spans="4:10" ht="16" x14ac:dyDescent="0.2">
      <c r="D934" s="273"/>
      <c r="E934" s="273"/>
      <c r="F934" s="273"/>
      <c r="G934" s="273"/>
      <c r="H934" s="274"/>
      <c r="I934" s="293"/>
      <c r="J934" s="273"/>
    </row>
    <row r="935" spans="4:10" ht="16" x14ac:dyDescent="0.2">
      <c r="D935" s="273"/>
      <c r="E935" s="273"/>
      <c r="F935" s="273"/>
      <c r="G935" s="273"/>
      <c r="H935" s="274"/>
      <c r="I935" s="293"/>
      <c r="J935" s="273"/>
    </row>
    <row r="936" spans="4:10" ht="16" x14ac:dyDescent="0.2">
      <c r="D936" s="273"/>
      <c r="E936" s="273"/>
      <c r="F936" s="273"/>
      <c r="G936" s="273"/>
      <c r="H936" s="274"/>
      <c r="I936" s="293"/>
      <c r="J936" s="273"/>
    </row>
    <row r="937" spans="4:10" ht="16" x14ac:dyDescent="0.2">
      <c r="D937" s="273"/>
      <c r="E937" s="273"/>
      <c r="F937" s="273"/>
      <c r="G937" s="273"/>
      <c r="H937" s="274"/>
      <c r="I937" s="293"/>
      <c r="J937" s="273"/>
    </row>
    <row r="938" spans="4:10" ht="16" x14ac:dyDescent="0.2">
      <c r="D938" s="273"/>
      <c r="E938" s="273"/>
      <c r="F938" s="273"/>
      <c r="G938" s="273"/>
      <c r="H938" s="274"/>
      <c r="I938" s="293"/>
      <c r="J938" s="273"/>
    </row>
    <row r="939" spans="4:10" ht="16" x14ac:dyDescent="0.2">
      <c r="D939" s="273"/>
      <c r="E939" s="273"/>
      <c r="F939" s="273"/>
      <c r="G939" s="273"/>
      <c r="H939" s="274"/>
      <c r="I939" s="293"/>
      <c r="J939" s="273"/>
    </row>
    <row r="940" spans="4:10" ht="16" x14ac:dyDescent="0.2">
      <c r="D940" s="273"/>
      <c r="E940" s="273"/>
      <c r="F940" s="273"/>
      <c r="G940" s="273"/>
      <c r="H940" s="274"/>
      <c r="I940" s="293"/>
      <c r="J940" s="273"/>
    </row>
    <row r="941" spans="4:10" ht="16" x14ac:dyDescent="0.2">
      <c r="D941" s="273"/>
      <c r="E941" s="273"/>
      <c r="F941" s="273"/>
      <c r="G941" s="273"/>
      <c r="H941" s="274"/>
      <c r="I941" s="293"/>
      <c r="J941" s="273"/>
    </row>
    <row r="942" spans="4:10" ht="16" x14ac:dyDescent="0.2">
      <c r="D942" s="273"/>
      <c r="E942" s="273"/>
      <c r="F942" s="273"/>
      <c r="G942" s="273"/>
      <c r="H942" s="274"/>
      <c r="I942" s="293"/>
      <c r="J942" s="273"/>
    </row>
    <row r="943" spans="4:10" ht="16" x14ac:dyDescent="0.2">
      <c r="D943" s="273"/>
      <c r="E943" s="273"/>
      <c r="F943" s="273"/>
      <c r="G943" s="273"/>
      <c r="H943" s="274"/>
      <c r="I943" s="293"/>
      <c r="J943" s="273"/>
    </row>
    <row r="944" spans="4:10" ht="16" x14ac:dyDescent="0.2">
      <c r="D944" s="273"/>
      <c r="E944" s="273"/>
      <c r="F944" s="273"/>
      <c r="G944" s="273"/>
      <c r="H944" s="274"/>
      <c r="I944" s="293"/>
      <c r="J944" s="273"/>
    </row>
    <row r="945" spans="4:10" ht="16" x14ac:dyDescent="0.2">
      <c r="D945" s="273"/>
      <c r="E945" s="273"/>
      <c r="F945" s="273"/>
      <c r="G945" s="273"/>
      <c r="H945" s="274"/>
      <c r="I945" s="293"/>
      <c r="J945" s="273"/>
    </row>
    <row r="946" spans="4:10" ht="16" x14ac:dyDescent="0.2">
      <c r="D946" s="273"/>
      <c r="E946" s="273"/>
      <c r="F946" s="273"/>
      <c r="G946" s="273"/>
      <c r="H946" s="274"/>
      <c r="I946" s="293"/>
      <c r="J946" s="273"/>
    </row>
    <row r="947" spans="4:10" ht="16" x14ac:dyDescent="0.2">
      <c r="D947" s="273"/>
      <c r="E947" s="273"/>
      <c r="F947" s="273"/>
      <c r="G947" s="273"/>
      <c r="H947" s="274"/>
      <c r="I947" s="293"/>
      <c r="J947" s="273"/>
    </row>
    <row r="948" spans="4:10" ht="16" x14ac:dyDescent="0.2">
      <c r="D948" s="273"/>
      <c r="E948" s="273"/>
      <c r="F948" s="273"/>
      <c r="G948" s="273"/>
      <c r="H948" s="274"/>
      <c r="I948" s="293"/>
      <c r="J948" s="273"/>
    </row>
    <row r="949" spans="4:10" ht="16" x14ac:dyDescent="0.2">
      <c r="D949" s="273"/>
      <c r="E949" s="273"/>
      <c r="F949" s="273"/>
      <c r="G949" s="273"/>
      <c r="H949" s="274"/>
      <c r="I949" s="293"/>
      <c r="J949" s="273"/>
    </row>
    <row r="950" spans="4:10" ht="16" x14ac:dyDescent="0.2">
      <c r="D950" s="273"/>
      <c r="E950" s="273"/>
      <c r="F950" s="273"/>
      <c r="G950" s="273"/>
      <c r="H950" s="274"/>
      <c r="I950" s="293"/>
      <c r="J950" s="273"/>
    </row>
    <row r="951" spans="4:10" ht="16" x14ac:dyDescent="0.2">
      <c r="D951" s="273"/>
      <c r="E951" s="273"/>
      <c r="F951" s="273"/>
      <c r="G951" s="273"/>
      <c r="H951" s="274"/>
      <c r="I951" s="293"/>
      <c r="J951" s="273"/>
    </row>
    <row r="952" spans="4:10" ht="16" x14ac:dyDescent="0.2">
      <c r="D952" s="273"/>
      <c r="E952" s="273"/>
      <c r="F952" s="273"/>
      <c r="G952" s="273"/>
      <c r="H952" s="274"/>
      <c r="I952" s="293"/>
      <c r="J952" s="273"/>
    </row>
    <row r="953" spans="4:10" ht="16" x14ac:dyDescent="0.2">
      <c r="D953" s="273"/>
      <c r="E953" s="273"/>
      <c r="F953" s="273"/>
      <c r="G953" s="273"/>
      <c r="H953" s="274"/>
      <c r="I953" s="293"/>
      <c r="J953" s="273"/>
    </row>
    <row r="954" spans="4:10" ht="16" x14ac:dyDescent="0.2">
      <c r="D954" s="273"/>
      <c r="E954" s="273"/>
      <c r="F954" s="273"/>
      <c r="G954" s="273"/>
      <c r="H954" s="274"/>
      <c r="I954" s="293"/>
      <c r="J954" s="273"/>
    </row>
    <row r="955" spans="4:10" ht="16" x14ac:dyDescent="0.2">
      <c r="D955" s="273"/>
      <c r="E955" s="273"/>
      <c r="F955" s="273"/>
      <c r="G955" s="273"/>
      <c r="H955" s="274"/>
      <c r="I955" s="293"/>
      <c r="J955" s="273"/>
    </row>
    <row r="956" spans="4:10" ht="16" x14ac:dyDescent="0.2">
      <c r="D956" s="273"/>
      <c r="E956" s="273"/>
      <c r="F956" s="273"/>
      <c r="G956" s="273"/>
      <c r="H956" s="274"/>
      <c r="I956" s="293"/>
      <c r="J956" s="273"/>
    </row>
    <row r="957" spans="4:10" ht="16" x14ac:dyDescent="0.2">
      <c r="D957" s="273"/>
      <c r="E957" s="273"/>
      <c r="F957" s="273"/>
      <c r="G957" s="273"/>
      <c r="H957" s="274"/>
      <c r="I957" s="293"/>
      <c r="J957" s="273"/>
    </row>
    <row r="958" spans="4:10" ht="16" x14ac:dyDescent="0.2">
      <c r="D958" s="273"/>
      <c r="E958" s="273"/>
      <c r="F958" s="273"/>
      <c r="G958" s="273"/>
      <c r="H958" s="274"/>
      <c r="I958" s="293"/>
      <c r="J958" s="273"/>
    </row>
    <row r="959" spans="4:10" ht="16" x14ac:dyDescent="0.2">
      <c r="D959" s="273"/>
      <c r="E959" s="273"/>
      <c r="F959" s="273"/>
      <c r="G959" s="273"/>
      <c r="H959" s="274"/>
      <c r="I959" s="293"/>
      <c r="J959" s="273"/>
    </row>
    <row r="960" spans="4:10" ht="16" x14ac:dyDescent="0.2">
      <c r="D960" s="273"/>
      <c r="E960" s="273"/>
      <c r="F960" s="273"/>
      <c r="G960" s="273"/>
      <c r="H960" s="274"/>
      <c r="I960" s="293"/>
      <c r="J960" s="273"/>
    </row>
    <row r="961" spans="4:10" ht="16" x14ac:dyDescent="0.2">
      <c r="D961" s="273"/>
      <c r="E961" s="273"/>
      <c r="F961" s="273"/>
      <c r="G961" s="273"/>
      <c r="H961" s="274"/>
      <c r="I961" s="293"/>
      <c r="J961" s="273"/>
    </row>
    <row r="962" spans="4:10" ht="16" x14ac:dyDescent="0.2">
      <c r="D962" s="273"/>
      <c r="E962" s="273"/>
      <c r="F962" s="273"/>
      <c r="G962" s="273"/>
      <c r="H962" s="274"/>
      <c r="I962" s="293"/>
      <c r="J962" s="273"/>
    </row>
    <row r="963" spans="4:10" ht="16" x14ac:dyDescent="0.2">
      <c r="D963" s="273"/>
      <c r="E963" s="273"/>
      <c r="F963" s="273"/>
      <c r="G963" s="273"/>
      <c r="H963" s="274"/>
      <c r="I963" s="293"/>
      <c r="J963" s="273"/>
    </row>
    <row r="964" spans="4:10" ht="16" x14ac:dyDescent="0.2">
      <c r="D964" s="273"/>
      <c r="E964" s="273"/>
      <c r="F964" s="273"/>
      <c r="G964" s="273"/>
      <c r="H964" s="274"/>
      <c r="I964" s="293"/>
      <c r="J964" s="273"/>
    </row>
    <row r="965" spans="4:10" ht="16" x14ac:dyDescent="0.2">
      <c r="D965" s="273"/>
      <c r="E965" s="273"/>
      <c r="F965" s="273"/>
      <c r="G965" s="273"/>
      <c r="H965" s="274"/>
      <c r="I965" s="293"/>
      <c r="J965" s="273"/>
    </row>
    <row r="966" spans="4:10" ht="16" x14ac:dyDescent="0.2">
      <c r="D966" s="273"/>
      <c r="E966" s="273"/>
      <c r="F966" s="273"/>
      <c r="G966" s="273"/>
      <c r="H966" s="274"/>
      <c r="I966" s="293"/>
      <c r="J966" s="273"/>
    </row>
    <row r="967" spans="4:10" ht="16" x14ac:dyDescent="0.2">
      <c r="D967" s="273"/>
      <c r="E967" s="273"/>
      <c r="F967" s="273"/>
      <c r="G967" s="273"/>
      <c r="H967" s="274"/>
      <c r="I967" s="293"/>
      <c r="J967" s="273"/>
    </row>
    <row r="968" spans="4:10" ht="16" x14ac:dyDescent="0.2">
      <c r="D968" s="273"/>
      <c r="E968" s="273"/>
      <c r="F968" s="273"/>
      <c r="G968" s="273"/>
      <c r="H968" s="274"/>
      <c r="I968" s="293"/>
      <c r="J968" s="273"/>
    </row>
    <row r="969" spans="4:10" ht="16" x14ac:dyDescent="0.2">
      <c r="D969" s="273"/>
      <c r="E969" s="273"/>
      <c r="F969" s="273"/>
      <c r="G969" s="273"/>
      <c r="H969" s="274"/>
      <c r="I969" s="293"/>
      <c r="J969" s="273"/>
    </row>
    <row r="970" spans="4:10" ht="16" x14ac:dyDescent="0.2">
      <c r="D970" s="273"/>
      <c r="E970" s="273"/>
      <c r="F970" s="273"/>
      <c r="G970" s="273"/>
      <c r="H970" s="274"/>
      <c r="I970" s="293"/>
      <c r="J970" s="273"/>
    </row>
    <row r="971" spans="4:10" ht="16" x14ac:dyDescent="0.2">
      <c r="D971" s="273"/>
      <c r="E971" s="273"/>
      <c r="F971" s="273"/>
      <c r="G971" s="273"/>
      <c r="H971" s="274"/>
      <c r="I971" s="293"/>
      <c r="J971" s="273"/>
    </row>
    <row r="972" spans="4:10" ht="16" x14ac:dyDescent="0.2">
      <c r="D972" s="273"/>
      <c r="E972" s="273"/>
      <c r="F972" s="273"/>
      <c r="G972" s="273"/>
      <c r="H972" s="274"/>
      <c r="I972" s="293"/>
      <c r="J972" s="273"/>
    </row>
    <row r="973" spans="4:10" ht="16" x14ac:dyDescent="0.2">
      <c r="D973" s="273"/>
      <c r="E973" s="273"/>
      <c r="F973" s="273"/>
      <c r="G973" s="273"/>
      <c r="H973" s="274"/>
      <c r="I973" s="293"/>
      <c r="J973" s="273"/>
    </row>
    <row r="974" spans="4:10" ht="16" x14ac:dyDescent="0.2">
      <c r="D974" s="273"/>
      <c r="E974" s="273"/>
      <c r="F974" s="273"/>
      <c r="G974" s="273"/>
      <c r="H974" s="274"/>
      <c r="I974" s="293"/>
      <c r="J974" s="273"/>
    </row>
    <row r="975" spans="4:10" ht="16" x14ac:dyDescent="0.2">
      <c r="D975" s="273"/>
      <c r="E975" s="273"/>
      <c r="F975" s="273"/>
      <c r="G975" s="273"/>
      <c r="H975" s="274"/>
      <c r="I975" s="293"/>
      <c r="J975" s="273"/>
    </row>
    <row r="976" spans="4:10" ht="16" x14ac:dyDescent="0.2">
      <c r="D976" s="273"/>
      <c r="E976" s="273"/>
      <c r="F976" s="273"/>
      <c r="G976" s="273"/>
      <c r="H976" s="274"/>
      <c r="I976" s="293"/>
      <c r="J976" s="273"/>
    </row>
    <row r="977" spans="4:10" ht="16" x14ac:dyDescent="0.2">
      <c r="D977" s="273"/>
      <c r="E977" s="273"/>
      <c r="F977" s="273"/>
      <c r="G977" s="273"/>
      <c r="H977" s="274"/>
      <c r="I977" s="293"/>
      <c r="J977" s="273"/>
    </row>
    <row r="978" spans="4:10" ht="16" x14ac:dyDescent="0.2">
      <c r="D978" s="273"/>
      <c r="E978" s="273"/>
      <c r="F978" s="273"/>
      <c r="G978" s="273"/>
      <c r="H978" s="274"/>
      <c r="I978" s="293"/>
      <c r="J978" s="273"/>
    </row>
    <row r="979" spans="4:10" ht="16" x14ac:dyDescent="0.2">
      <c r="D979" s="273"/>
      <c r="E979" s="273"/>
      <c r="F979" s="273"/>
      <c r="G979" s="273"/>
      <c r="H979" s="274"/>
      <c r="I979" s="293"/>
      <c r="J979" s="273"/>
    </row>
    <row r="980" spans="4:10" ht="16" x14ac:dyDescent="0.2">
      <c r="D980" s="273"/>
      <c r="E980" s="273"/>
      <c r="F980" s="273"/>
      <c r="G980" s="273"/>
      <c r="H980" s="274"/>
      <c r="I980" s="293"/>
      <c r="J980" s="273"/>
    </row>
    <row r="981" spans="4:10" ht="16" x14ac:dyDescent="0.2">
      <c r="D981" s="273"/>
      <c r="E981" s="273"/>
      <c r="F981" s="273"/>
      <c r="G981" s="273"/>
      <c r="H981" s="274"/>
      <c r="I981" s="293"/>
      <c r="J981" s="273"/>
    </row>
    <row r="982" spans="4:10" ht="16" x14ac:dyDescent="0.2">
      <c r="D982" s="273"/>
      <c r="E982" s="273"/>
      <c r="F982" s="273"/>
      <c r="G982" s="273"/>
      <c r="H982" s="274"/>
      <c r="I982" s="293"/>
      <c r="J982" s="273"/>
    </row>
    <row r="983" spans="4:10" ht="16" x14ac:dyDescent="0.2">
      <c r="D983" s="273"/>
      <c r="E983" s="273"/>
      <c r="F983" s="273"/>
      <c r="G983" s="273"/>
      <c r="H983" s="274"/>
      <c r="I983" s="293"/>
      <c r="J983" s="273"/>
    </row>
    <row r="984" spans="4:10" ht="16" x14ac:dyDescent="0.2">
      <c r="D984" s="273"/>
      <c r="E984" s="273"/>
      <c r="F984" s="273"/>
      <c r="G984" s="273"/>
      <c r="H984" s="274"/>
      <c r="I984" s="293"/>
      <c r="J984" s="273"/>
    </row>
    <row r="985" spans="4:10" ht="16" x14ac:dyDescent="0.2">
      <c r="D985" s="273"/>
      <c r="E985" s="273"/>
      <c r="F985" s="273"/>
      <c r="G985" s="273"/>
      <c r="H985" s="274"/>
      <c r="I985" s="293"/>
      <c r="J985" s="273"/>
    </row>
    <row r="986" spans="4:10" ht="16" x14ac:dyDescent="0.2">
      <c r="D986" s="273"/>
      <c r="E986" s="273"/>
      <c r="F986" s="273"/>
      <c r="G986" s="273"/>
      <c r="H986" s="274"/>
      <c r="I986" s="293"/>
      <c r="J986" s="273"/>
    </row>
    <row r="987" spans="4:10" ht="16" x14ac:dyDescent="0.2">
      <c r="D987" s="273"/>
      <c r="E987" s="273"/>
      <c r="F987" s="273"/>
      <c r="G987" s="273"/>
      <c r="H987" s="274"/>
      <c r="I987" s="293"/>
      <c r="J987" s="273"/>
    </row>
    <row r="988" spans="4:10" ht="16" x14ac:dyDescent="0.2">
      <c r="D988" s="273"/>
      <c r="E988" s="273"/>
      <c r="F988" s="273"/>
      <c r="G988" s="273"/>
      <c r="H988" s="274"/>
      <c r="I988" s="293"/>
      <c r="J988" s="273"/>
    </row>
    <row r="989" spans="4:10" ht="16" x14ac:dyDescent="0.2">
      <c r="D989" s="273"/>
      <c r="E989" s="273"/>
      <c r="F989" s="273"/>
      <c r="G989" s="273"/>
      <c r="H989" s="274"/>
      <c r="I989" s="293"/>
      <c r="J989" s="273"/>
    </row>
    <row r="990" spans="4:10" ht="16" x14ac:dyDescent="0.2">
      <c r="D990" s="273"/>
      <c r="E990" s="273"/>
      <c r="F990" s="273"/>
      <c r="G990" s="273"/>
      <c r="H990" s="274"/>
      <c r="I990" s="293"/>
      <c r="J990" s="273"/>
    </row>
    <row r="991" spans="4:10" ht="16" x14ac:dyDescent="0.2">
      <c r="D991" s="273"/>
      <c r="E991" s="273"/>
      <c r="F991" s="273"/>
      <c r="G991" s="273"/>
      <c r="H991" s="274"/>
      <c r="I991" s="293"/>
      <c r="J991" s="273"/>
    </row>
    <row r="992" spans="4:10" ht="16" x14ac:dyDescent="0.2">
      <c r="D992" s="273"/>
      <c r="E992" s="273"/>
      <c r="F992" s="273"/>
      <c r="G992" s="273"/>
      <c r="H992" s="274"/>
      <c r="I992" s="293"/>
      <c r="J992" s="273"/>
    </row>
    <row r="993" spans="4:10" ht="16" x14ac:dyDescent="0.2">
      <c r="D993" s="273"/>
      <c r="E993" s="273"/>
      <c r="F993" s="273"/>
      <c r="G993" s="273"/>
      <c r="H993" s="274"/>
      <c r="I993" s="293"/>
      <c r="J993" s="273"/>
    </row>
    <row r="994" spans="4:10" ht="16" x14ac:dyDescent="0.2">
      <c r="D994" s="273"/>
      <c r="E994" s="273"/>
      <c r="F994" s="273"/>
      <c r="G994" s="273"/>
      <c r="H994" s="274"/>
      <c r="I994" s="293"/>
      <c r="J994" s="273"/>
    </row>
    <row r="995" spans="4:10" ht="16" x14ac:dyDescent="0.2">
      <c r="D995" s="273"/>
      <c r="E995" s="273"/>
      <c r="F995" s="273"/>
      <c r="G995" s="273"/>
      <c r="H995" s="274"/>
      <c r="I995" s="293"/>
      <c r="J995" s="273"/>
    </row>
    <row r="996" spans="4:10" ht="16" x14ac:dyDescent="0.2">
      <c r="D996" s="273"/>
      <c r="E996" s="273"/>
      <c r="F996" s="273"/>
      <c r="G996" s="273"/>
      <c r="H996" s="274"/>
      <c r="I996" s="293"/>
      <c r="J996" s="273"/>
    </row>
    <row r="997" spans="4:10" ht="16" x14ac:dyDescent="0.2">
      <c r="D997" s="273"/>
      <c r="E997" s="273"/>
      <c r="F997" s="273"/>
      <c r="G997" s="273"/>
      <c r="H997" s="274"/>
      <c r="I997" s="293"/>
      <c r="J997" s="273"/>
    </row>
    <row r="998" spans="4:10" ht="16" x14ac:dyDescent="0.2">
      <c r="D998" s="273"/>
      <c r="E998" s="273"/>
      <c r="F998" s="273"/>
      <c r="G998" s="273"/>
      <c r="H998" s="274"/>
      <c r="I998" s="293"/>
      <c r="J998" s="273"/>
    </row>
    <row r="999" spans="4:10" ht="16" x14ac:dyDescent="0.2">
      <c r="D999" s="273"/>
      <c r="E999" s="273"/>
      <c r="F999" s="273"/>
      <c r="G999" s="273"/>
      <c r="H999" s="274"/>
      <c r="I999" s="293"/>
      <c r="J999" s="273"/>
    </row>
    <row r="1000" spans="4:10" ht="16" x14ac:dyDescent="0.2">
      <c r="D1000" s="273"/>
      <c r="E1000" s="273"/>
      <c r="F1000" s="273"/>
      <c r="G1000" s="273"/>
      <c r="H1000" s="274"/>
      <c r="I1000" s="293"/>
      <c r="J1000" s="273"/>
    </row>
    <row r="1001" spans="4:10" ht="16" x14ac:dyDescent="0.2">
      <c r="D1001" s="273"/>
      <c r="E1001" s="273"/>
      <c r="F1001" s="273"/>
      <c r="G1001" s="273"/>
      <c r="H1001" s="274"/>
      <c r="I1001" s="293"/>
      <c r="J1001" s="273"/>
    </row>
    <row r="1002" spans="4:10" ht="16" x14ac:dyDescent="0.2">
      <c r="D1002" s="273"/>
      <c r="E1002" s="273"/>
      <c r="F1002" s="273"/>
      <c r="G1002" s="273"/>
      <c r="H1002" s="274"/>
      <c r="I1002" s="293"/>
      <c r="J1002" s="273"/>
    </row>
    <row r="1003" spans="4:10" ht="16" x14ac:dyDescent="0.2">
      <c r="D1003" s="273"/>
      <c r="E1003" s="273"/>
      <c r="F1003" s="273"/>
      <c r="G1003" s="273"/>
      <c r="H1003" s="274"/>
      <c r="I1003" s="293"/>
      <c r="J1003" s="273"/>
    </row>
    <row r="1004" spans="4:10" ht="16" x14ac:dyDescent="0.2">
      <c r="D1004" s="273"/>
      <c r="E1004" s="273"/>
      <c r="F1004" s="273"/>
      <c r="G1004" s="273"/>
      <c r="H1004" s="274"/>
      <c r="I1004" s="293"/>
      <c r="J1004" s="273"/>
    </row>
    <row r="1005" spans="4:10" ht="16" x14ac:dyDescent="0.2">
      <c r="D1005" s="273"/>
      <c r="E1005" s="273"/>
      <c r="F1005" s="273"/>
      <c r="G1005" s="273"/>
      <c r="H1005" s="274"/>
      <c r="I1005" s="293"/>
      <c r="J1005" s="273"/>
    </row>
    <row r="1006" spans="4:10" ht="16" x14ac:dyDescent="0.2">
      <c r="D1006" s="273"/>
      <c r="E1006" s="273"/>
      <c r="F1006" s="273"/>
      <c r="G1006" s="273"/>
      <c r="H1006" s="274"/>
      <c r="I1006" s="293"/>
      <c r="J1006" s="273"/>
    </row>
    <row r="1007" spans="4:10" ht="16" x14ac:dyDescent="0.2">
      <c r="D1007" s="273"/>
      <c r="E1007" s="273"/>
      <c r="F1007" s="273"/>
      <c r="G1007" s="273"/>
      <c r="H1007" s="274"/>
      <c r="I1007" s="293"/>
      <c r="J1007" s="273"/>
    </row>
    <row r="1008" spans="4:10" ht="16" x14ac:dyDescent="0.2">
      <c r="D1008" s="273"/>
      <c r="E1008" s="273"/>
      <c r="F1008" s="273"/>
      <c r="G1008" s="273"/>
      <c r="H1008" s="274"/>
      <c r="I1008" s="293"/>
      <c r="J1008" s="273"/>
    </row>
    <row r="1009" spans="4:10" ht="16" x14ac:dyDescent="0.2">
      <c r="D1009" s="273"/>
      <c r="E1009" s="273"/>
      <c r="F1009" s="273"/>
      <c r="G1009" s="273"/>
      <c r="H1009" s="274"/>
      <c r="I1009" s="293"/>
      <c r="J1009" s="273"/>
    </row>
    <row r="1010" spans="4:10" ht="16" x14ac:dyDescent="0.2">
      <c r="D1010" s="273"/>
      <c r="E1010" s="273"/>
      <c r="F1010" s="273"/>
      <c r="G1010" s="273"/>
      <c r="H1010" s="274"/>
      <c r="I1010" s="293"/>
      <c r="J1010" s="273"/>
    </row>
    <row r="1011" spans="4:10" ht="16" x14ac:dyDescent="0.2">
      <c r="D1011" s="273"/>
      <c r="E1011" s="273"/>
      <c r="F1011" s="273"/>
      <c r="G1011" s="273"/>
      <c r="H1011" s="274"/>
      <c r="I1011" s="293"/>
      <c r="J1011" s="273"/>
    </row>
    <row r="1012" spans="4:10" ht="16" x14ac:dyDescent="0.2">
      <c r="D1012" s="273"/>
      <c r="E1012" s="273"/>
      <c r="F1012" s="273"/>
      <c r="G1012" s="273"/>
      <c r="H1012" s="274"/>
      <c r="I1012" s="293"/>
      <c r="J1012" s="273"/>
    </row>
    <row r="1013" spans="4:10" ht="16" x14ac:dyDescent="0.2">
      <c r="D1013" s="273"/>
      <c r="E1013" s="273"/>
      <c r="F1013" s="273"/>
      <c r="G1013" s="273"/>
      <c r="H1013" s="274"/>
      <c r="I1013" s="293"/>
      <c r="J1013" s="273"/>
    </row>
    <row r="1014" spans="4:10" ht="16" x14ac:dyDescent="0.2">
      <c r="D1014" s="273"/>
      <c r="E1014" s="273"/>
      <c r="F1014" s="273"/>
      <c r="G1014" s="273"/>
      <c r="H1014" s="274"/>
      <c r="I1014" s="293"/>
      <c r="J1014" s="273"/>
    </row>
    <row r="1015" spans="4:10" ht="16" x14ac:dyDescent="0.2">
      <c r="D1015" s="273"/>
      <c r="E1015" s="273"/>
      <c r="F1015" s="273"/>
      <c r="G1015" s="273"/>
      <c r="H1015" s="274"/>
      <c r="I1015" s="293"/>
      <c r="J1015" s="273"/>
    </row>
    <row r="1016" spans="4:10" ht="16" x14ac:dyDescent="0.2">
      <c r="D1016" s="273"/>
      <c r="E1016" s="273"/>
      <c r="F1016" s="273"/>
      <c r="G1016" s="273"/>
      <c r="H1016" s="274"/>
      <c r="I1016" s="293"/>
      <c r="J1016" s="273"/>
    </row>
    <row r="1017" spans="4:10" ht="16" x14ac:dyDescent="0.2">
      <c r="D1017" s="273"/>
      <c r="E1017" s="273"/>
      <c r="F1017" s="273"/>
      <c r="G1017" s="273"/>
      <c r="H1017" s="274"/>
      <c r="I1017" s="293"/>
      <c r="J1017" s="273"/>
    </row>
    <row r="1018" spans="4:10" ht="16" x14ac:dyDescent="0.2">
      <c r="D1018" s="273"/>
      <c r="E1018" s="273"/>
      <c r="F1018" s="273"/>
      <c r="G1018" s="273"/>
      <c r="H1018" s="274"/>
      <c r="I1018" s="293"/>
      <c r="J1018" s="273"/>
    </row>
  </sheetData>
  <sheetProtection algorithmName="SHA-512" hashValue="kioFxnqtzC91l0mGKnIZJzqwVAA2Tu+sWMb2Q1OaklgnITtBQmxB4y/Cx1deYOBVq9jYi7lpxgcO+RdOiwog9Q==" saltValue="Mk32lwJJZOrQ8rCtTrRwGg==" spinCount="100000" sheet="1" objects="1" scenarios="1"/>
  <mergeCells count="2">
    <mergeCell ref="B1:J1"/>
    <mergeCell ref="D17:J17"/>
  </mergeCells>
  <conditionalFormatting sqref="F3:F4">
    <cfRule type="expression" dxfId="19" priority="3">
      <formula>AND(F3&lt;&gt;"",ISNUMBER(F3),F3&gt;0,F3&lt;=60)</formula>
    </cfRule>
    <cfRule type="expression" dxfId="18" priority="4">
      <formula>AND(F3&lt;&gt;"",ISNUMBER(F3),F3&gt;60)</formula>
    </cfRule>
  </conditionalFormatting>
  <conditionalFormatting sqref="F5:F9">
    <cfRule type="expression" dxfId="17" priority="13">
      <formula>AND(F5&lt;&gt;"",ISNUMBER(F5),F5&gt;0,F5&lt;=60)</formula>
    </cfRule>
    <cfRule type="expression" dxfId="16" priority="14">
      <formula>AND(F5&lt;&gt;"",ISNUMBER(F5),F5&gt;60)</formula>
    </cfRule>
  </conditionalFormatting>
  <conditionalFormatting sqref="F6">
    <cfRule type="expression" dxfId="15" priority="8">
      <formula>AND(F6&lt;&gt;"",ISNUMBER(F6),F6&gt;0,F6&lt;=60)</formula>
    </cfRule>
    <cfRule type="expression" dxfId="14" priority="9">
      <formula>AND(F6&lt;&gt;"",ISNUMBER(F6),F6&gt;60)</formula>
    </cfRule>
  </conditionalFormatting>
  <conditionalFormatting sqref="F13:F16">
    <cfRule type="expression" dxfId="13" priority="18">
      <formula>AND(F13&lt;&gt;"",ISNUMBER(F13),F13&gt;0,F13&lt;=60)</formula>
    </cfRule>
    <cfRule type="expression" dxfId="12" priority="19">
      <formula>AND(F13&lt;&gt;"",ISNUMBER(F13),F13&gt;60)</formula>
    </cfRule>
  </conditionalFormatting>
  <conditionalFormatting sqref="F3:G4">
    <cfRule type="expression" dxfId="11" priority="2">
      <formula>AND(F3&lt;&gt;"",ISNUMBER(F3),F3&lt;=0)</formula>
    </cfRule>
  </conditionalFormatting>
  <conditionalFormatting sqref="F5:G9">
    <cfRule type="expression" dxfId="10" priority="12">
      <formula>AND(F5&lt;&gt;"",ISNUMBER(F5),F5&lt;=0)</formula>
    </cfRule>
  </conditionalFormatting>
  <conditionalFormatting sqref="F6:G6">
    <cfRule type="expression" dxfId="9" priority="7">
      <formula>AND(F6&lt;&gt;"",ISNUMBER(F6),F6&lt;=0)</formula>
    </cfRule>
  </conditionalFormatting>
  <conditionalFormatting sqref="F13:G16">
    <cfRule type="expression" dxfId="8" priority="17">
      <formula>AND(F13&lt;&gt;"",ISNUMBER(F13),F13&lt;=0)</formula>
    </cfRule>
  </conditionalFormatting>
  <conditionalFormatting sqref="G3:G4">
    <cfRule type="expression" dxfId="7" priority="5">
      <formula>AND(G3&lt;&gt;"",ISNUMBER(G3),G3&gt;0,G3&lt;=20)</formula>
    </cfRule>
    <cfRule type="expression" dxfId="6" priority="6">
      <formula>AND(G3&lt;&gt;"",ISNUMBER(G3),G3&gt;20)</formula>
    </cfRule>
  </conditionalFormatting>
  <conditionalFormatting sqref="G5:G9">
    <cfRule type="expression" dxfId="5" priority="15">
      <formula>AND(G5&lt;&gt;"",ISNUMBER(G5),G5&gt;0,G5&lt;=20)</formula>
    </cfRule>
    <cfRule type="expression" dxfId="4" priority="16">
      <formula>AND(G5&lt;&gt;"",ISNUMBER(G5),G5&gt;20)</formula>
    </cfRule>
  </conditionalFormatting>
  <conditionalFormatting sqref="G6">
    <cfRule type="expression" dxfId="3" priority="10">
      <formula>AND(G6&lt;&gt;"",ISNUMBER(G6),G6&gt;0,G6&lt;=20)</formula>
    </cfRule>
    <cfRule type="expression" dxfId="2" priority="11">
      <formula>AND(G6&lt;&gt;"",ISNUMBER(G6),G6&gt;20)</formula>
    </cfRule>
  </conditionalFormatting>
  <conditionalFormatting sqref="G13:G16">
    <cfRule type="expression" dxfId="1" priority="20">
      <formula>AND(G13&lt;&gt;"",ISNUMBER(G13),G13&gt;0,G13&lt;=20)</formula>
    </cfRule>
    <cfRule type="expression" dxfId="0" priority="21">
      <formula>AND(G13&lt;&gt;"",ISNUMBER(G13),G13&gt;20)</formula>
    </cfRule>
  </conditionalFormatting>
  <hyperlinks>
    <hyperlink ref="D17" r:id="rId1" display="https://buy.stripe.com/6oU8wQ1vs8H71go7nffMA00" xr:uid="{00000000-0004-0000-0300-000000000000}"/>
  </hyperlinks>
  <pageMargins left="0.7" right="0.7" top="0.75" bottom="0.75" header="0.511811023622047" footer="0.511811023622047"/>
  <pageSetup paperSize="9" orientation="portrait" horizontalDpi="300" verticalDpi="30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tabSelected="1" zoomScaleNormal="100" workbookViewId="0">
      <selection activeCell="A33" sqref="A33"/>
    </sheetView>
  </sheetViews>
  <sheetFormatPr baseColWidth="10" defaultColWidth="10.6640625" defaultRowHeight="15.75" customHeight="1" x14ac:dyDescent="0.2"/>
  <cols>
    <col min="1" max="1" width="97.1640625" customWidth="1"/>
  </cols>
  <sheetData>
    <row r="1" spans="1:1" ht="21" customHeight="1" x14ac:dyDescent="0.25">
      <c r="A1" s="182"/>
    </row>
    <row r="2" spans="1:1" ht="24" customHeight="1" x14ac:dyDescent="0.3">
      <c r="A2" s="183"/>
    </row>
    <row r="31" spans="1:1" ht="18.75" customHeight="1" x14ac:dyDescent="0.25">
      <c r="A31" s="184" t="s">
        <v>114</v>
      </c>
    </row>
    <row r="33" spans="1:1" ht="16" x14ac:dyDescent="0.2">
      <c r="A33" s="185" t="s">
        <v>115</v>
      </c>
    </row>
  </sheetData>
  <sheetProtection password="DE83" sheet="1" objects="1" scenarios="1" formatCells="0" formatColumns="0" formatRows="0" insertColumns="0" insertRows="0" insertHyperlinks="0" deleteColumns="0" deleteRows="0" sort="0" autoFilter="0" pivotTables="0"/>
  <hyperlinks>
    <hyperlink ref="A33" r:id="rId1" xr:uid="{00000000-0004-0000-0400-000000000000}"/>
  </hyperlinks>
  <pageMargins left="0.7" right="0.7" top="0.75" bottom="0.75" header="0.511811023622047" footer="0.511811023622047"/>
  <pageSetup paperSize="9" orientation="portrait" horizontalDpi="300" verticalDpi="30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zoomScaleNormal="100" workbookViewId="0"/>
  </sheetViews>
  <sheetFormatPr baseColWidth="10" defaultColWidth="8.6640625" defaultRowHeight="15" customHeight="1" x14ac:dyDescent="0.2"/>
  <cols>
    <col min="1" max="4" width="24" customWidth="1"/>
  </cols>
  <sheetData>
    <row r="1" spans="1:4" ht="21.75" customHeight="1" x14ac:dyDescent="0.2">
      <c r="A1" s="186" t="s">
        <v>116</v>
      </c>
      <c r="B1" s="187" t="s">
        <v>117</v>
      </c>
      <c r="C1" s="186" t="s">
        <v>118</v>
      </c>
      <c r="D1" s="186" t="s">
        <v>119</v>
      </c>
    </row>
    <row r="2" spans="1:4" ht="21.75" customHeight="1" x14ac:dyDescent="0.2">
      <c r="A2" s="186" t="str">
        <f ca="1">IF(OR(ISERROR(INFO("OSVERSION")),ISERROR(CELL("filename",A1)),CELL("filename",A1)=""),"BLOCK","OK")</f>
        <v>OK</v>
      </c>
      <c r="B2" s="187" t="s">
        <v>120</v>
      </c>
      <c r="C2" s="186" t="s">
        <v>121</v>
      </c>
      <c r="D2" s="186" t="s">
        <v>122</v>
      </c>
    </row>
    <row r="3" spans="1:4" ht="21.75" customHeight="1" x14ac:dyDescent="0.2">
      <c r="A3" s="186" t="str">
        <f ca="1">IF(A2="BLOCK","🚫 BLOQUÉ HORS EXCEL","Excel OK")</f>
        <v>Excel OK</v>
      </c>
      <c r="B3" s="187">
        <f ca="1">TODAY()</f>
        <v>46103</v>
      </c>
      <c r="C3" s="186" t="s">
        <v>123</v>
      </c>
      <c r="D3" s="186" t="s">
        <v>124</v>
      </c>
    </row>
  </sheetData>
  <sheetProtection password="DE83" sheet="1" objects="1" scenarios="1" formatCells="0" formatColumns="0" formatRows="0" insertColumns="0" insertRows="0" insertHyperlinks="0" deleteColumns="0" deleteRows="0" sort="0" autoFilter="0" pivotTables="0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Carnet de route</vt:lpstr>
      <vt:lpstr>Tableau de bord</vt:lpstr>
      <vt:lpstr>Historique entretien</vt:lpstr>
      <vt:lpstr>Vidéo mode d'emploi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nicolas plaisier</cp:lastModifiedBy>
  <dcterms:created xsi:type="dcterms:W3CDTF">2026-03-22T18:10:22Z</dcterms:created>
  <dcterms:modified xsi:type="dcterms:W3CDTF">2026-03-22T18:24:04Z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2026-01-28T21:07:04Z</dcterms:created>
  <dc:creator>nicolas plaisier</dc:creator>
  <dc:description/>
  <dc:language>en-US</dc:language>
  <cp:lastModifiedBy>nicolas plaisier</cp:lastModifiedBy>
  <dcterms:modified xsi:type="dcterms:W3CDTF">2026-03-22T18:00:41Z</dcterms:modified>
  <cp:revision>0</cp:revision>
  <dc:subject/>
  <dc:title/>
</cp:coreProperties>
</file>